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otebook (K.Suphap) 17.02.21\Disk D\backup Suphap  (07.07.20)\D\DiskD\Suphap\Company Secretary\งบการเงิน\2564\"/>
    </mc:Choice>
  </mc:AlternateContent>
  <bookViews>
    <workbookView xWindow="0" yWindow="0" windowWidth="20490" windowHeight="7755"/>
  </bookViews>
  <sheets>
    <sheet name="BS" sheetId="6" r:id="rId1"/>
    <sheet name="PL" sheetId="2" r:id="rId2"/>
    <sheet name="CE1" sheetId="3" r:id="rId3"/>
    <sheet name="CE2" sheetId="4" r:id="rId4"/>
    <sheet name="CF" sheetId="5" r:id="rId5"/>
  </sheets>
  <definedNames>
    <definedName name="_xlnm.Print_Area" localSheetId="0">BS!$A$1:$J$70</definedName>
    <definedName name="_xlnm.Print_Area" localSheetId="2">'CE1'!$A$1:$N$24</definedName>
    <definedName name="_xlnm.Print_Area" localSheetId="3">'CE2'!$A$1:$K$24</definedName>
    <definedName name="_xlnm.Print_Area" localSheetId="4">CF!$A$1:$J$57</definedName>
    <definedName name="_xlnm.Print_Area" localSheetId="1">PL!$A$1:$J$62</definedName>
    <definedName name="Z_6B173BD9_73EB_4A05_80C7_E17E753E42F2_.wvu.PrintArea" localSheetId="0" hidden="1">BS!#REF!</definedName>
    <definedName name="Z_6B173BD9_73EB_4A05_80C7_E17E753E42F2_.wvu.PrintArea" localSheetId="4" hidden="1">CF!#REF!</definedName>
    <definedName name="Z_6B173BD9_73EB_4A05_80C7_E17E753E42F2_.wvu.PrintArea" localSheetId="1" hidden="1">PL!#REF!</definedName>
    <definedName name="Z_E8EB09DC_331B_455E_B96E_C83E5DBF8B12_.wvu.PrintArea" localSheetId="0" hidden="1">BS!#REF!</definedName>
    <definedName name="Z_E8EB09DC_331B_455E_B96E_C83E5DBF8B12_.wvu.PrintArea" localSheetId="4" hidden="1">CF!#REF!</definedName>
    <definedName name="Z_E8EB09DC_331B_455E_B96E_C83E5DBF8B12_.wvu.PrintArea" localSheetId="1" hidden="1">PL!#REF!</definedName>
  </definedNames>
  <calcPr calcId="152511"/>
  <customWorkbookViews>
    <customWorkbookView name="Suwannee.Wongake - Personal View" guid="{E8EB09DC-331B-455E-B96E-C83E5DBF8B12}" mergeInterval="0" personalView="1" maximized="1" xWindow="1" yWindow="1" windowWidth="1436" windowHeight="610" activeSheetId="1" showComments="commIndAndComment"/>
    <customWorkbookView name="Ernst &amp; Young - Personal View" guid="{6B173BD9-73EB-4A05-80C7-E17E753E42F2}" mergeInterval="0" personalView="1" maximized="1" xWindow="1" yWindow="1" windowWidth="1276" windowHeight="55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1" i="5" l="1"/>
  <c r="H51" i="5"/>
  <c r="F51" i="5"/>
  <c r="D51" i="5"/>
  <c r="H45" i="6" l="1"/>
  <c r="D45" i="6"/>
  <c r="G20" i="4" l="1"/>
  <c r="E20" i="4"/>
  <c r="C20" i="4"/>
  <c r="G14" i="4"/>
  <c r="E14" i="4"/>
  <c r="C14" i="4"/>
  <c r="K17" i="4"/>
  <c r="I18" i="4"/>
  <c r="I17" i="4"/>
  <c r="I19" i="4" s="1"/>
  <c r="I20" i="4" s="1"/>
  <c r="G19" i="4"/>
  <c r="E19" i="4"/>
  <c r="C19" i="4"/>
  <c r="K18" i="4"/>
  <c r="K12" i="4"/>
  <c r="G13" i="4"/>
  <c r="E13" i="4"/>
  <c r="C13" i="4"/>
  <c r="I11" i="4"/>
  <c r="I13" i="4" s="1"/>
  <c r="I14" i="4" s="1"/>
  <c r="J20" i="3"/>
  <c r="H20" i="3"/>
  <c r="J35" i="2"/>
  <c r="H35" i="2"/>
  <c r="F35" i="2"/>
  <c r="D35" i="2"/>
  <c r="K19" i="4" l="1"/>
  <c r="K20" i="4" s="1"/>
  <c r="K11" i="4"/>
  <c r="K13" i="4"/>
  <c r="K14" i="4" s="1"/>
  <c r="F28" i="5"/>
  <c r="F30" i="5"/>
  <c r="H18" i="2" l="1"/>
  <c r="J28" i="5" l="1"/>
  <c r="J30" i="5"/>
  <c r="J36" i="6" l="1"/>
  <c r="F36" i="6"/>
  <c r="J6" i="6"/>
  <c r="F6" i="6"/>
  <c r="J51" i="6" l="1"/>
  <c r="H51" i="6"/>
  <c r="F51" i="6"/>
  <c r="D51" i="6"/>
  <c r="J18" i="2" l="1"/>
  <c r="F18" i="2"/>
  <c r="D18" i="2"/>
  <c r="F27" i="6" l="1"/>
  <c r="J13" i="2" l="1"/>
  <c r="J19" i="2" s="1"/>
  <c r="F13" i="2"/>
  <c r="F19" i="2" s="1"/>
  <c r="J14" i="3"/>
  <c r="J47" i="5"/>
  <c r="F47" i="5"/>
  <c r="J22" i="2" l="1"/>
  <c r="J24" i="2" s="1"/>
  <c r="J55" i="2" s="1"/>
  <c r="F22" i="2"/>
  <c r="F24" i="2" s="1"/>
  <c r="F55" i="2" s="1"/>
  <c r="J37" i="2" l="1"/>
  <c r="J51" i="2" s="1"/>
  <c r="F48" i="2"/>
  <c r="F37" i="2"/>
  <c r="F51" i="2" s="1"/>
  <c r="H13" i="3"/>
  <c r="N13" i="3" s="1"/>
  <c r="F64" i="6" l="1"/>
  <c r="J64" i="6"/>
  <c r="H54" i="5"/>
  <c r="D54" i="5"/>
  <c r="L14" i="3"/>
  <c r="J46" i="6"/>
  <c r="H46" i="6"/>
  <c r="F46" i="6"/>
  <c r="D46" i="6"/>
  <c r="J27" i="6"/>
  <c r="H27" i="6"/>
  <c r="D27" i="6"/>
  <c r="J17" i="6"/>
  <c r="H17" i="6"/>
  <c r="F17" i="6"/>
  <c r="D17" i="6"/>
  <c r="L15" i="3" l="1"/>
  <c r="N14" i="3"/>
  <c r="D28" i="6"/>
  <c r="H28" i="6"/>
  <c r="J28" i="6"/>
  <c r="F52" i="6"/>
  <c r="F65" i="6" s="1"/>
  <c r="D52" i="6"/>
  <c r="H52" i="6"/>
  <c r="J52" i="6"/>
  <c r="J65" i="6" s="1"/>
  <c r="F28" i="6"/>
  <c r="H47" i="5" l="1"/>
  <c r="D47" i="5"/>
  <c r="H13" i="2" l="1"/>
  <c r="H19" i="2" s="1"/>
  <c r="L19" i="3" l="1"/>
  <c r="L18" i="3"/>
  <c r="N18" i="3" s="1"/>
  <c r="L20" i="3"/>
  <c r="N20" i="3" s="1"/>
  <c r="F21" i="3"/>
  <c r="F22" i="3" s="1"/>
  <c r="D21" i="3"/>
  <c r="D22" i="3" s="1"/>
  <c r="B21" i="3"/>
  <c r="D13" i="2"/>
  <c r="D19" i="2" s="1"/>
  <c r="D22" i="2" s="1"/>
  <c r="D9" i="5" s="1"/>
  <c r="L12" i="3" l="1"/>
  <c r="N12" i="3" s="1"/>
  <c r="J21" i="3"/>
  <c r="J22" i="3" s="1"/>
  <c r="B22" i="3"/>
  <c r="J15" i="3"/>
  <c r="J16" i="3" s="1"/>
  <c r="H15" i="3"/>
  <c r="H16" i="3" s="1"/>
  <c r="F15" i="3"/>
  <c r="F16" i="3" s="1"/>
  <c r="D15" i="3"/>
  <c r="D16" i="3" s="1"/>
  <c r="B15" i="3"/>
  <c r="B16" i="3" s="1"/>
  <c r="L16" i="3" l="1"/>
  <c r="N15" i="3"/>
  <c r="L21" i="3"/>
  <c r="L22" i="3" s="1"/>
  <c r="N16" i="3" l="1"/>
  <c r="K10" i="4"/>
  <c r="K16" i="4" l="1"/>
  <c r="J9" i="5" l="1"/>
  <c r="J21" i="5" s="1"/>
  <c r="J31" i="5" s="1"/>
  <c r="J34" i="5" s="1"/>
  <c r="F9" i="5" l="1"/>
  <c r="F21" i="5" s="1"/>
  <c r="F31" i="5" s="1"/>
  <c r="F34" i="5" s="1"/>
  <c r="J48" i="2" l="1"/>
  <c r="H22" i="2" l="1"/>
  <c r="H9" i="5" l="1"/>
  <c r="H21" i="5" l="1"/>
  <c r="H31" i="5" s="1"/>
  <c r="H34" i="5" s="1"/>
  <c r="D21" i="5"/>
  <c r="D31" i="5" s="1"/>
  <c r="D34" i="5" s="1"/>
  <c r="D24" i="2"/>
  <c r="H24" i="2"/>
  <c r="H55" i="2" l="1"/>
  <c r="D48" i="2"/>
  <c r="D55" i="2"/>
  <c r="D37" i="2"/>
  <c r="D51" i="2" s="1"/>
  <c r="H19" i="3"/>
  <c r="N19" i="3" s="1"/>
  <c r="H37" i="2"/>
  <c r="H48" i="2"/>
  <c r="H51" i="2" l="1"/>
  <c r="H21" i="3"/>
  <c r="H22" i="3" s="1"/>
  <c r="N21" i="3" l="1"/>
  <c r="N22" i="3" s="1"/>
  <c r="D64" i="6" l="1"/>
  <c r="N23" i="3" s="1"/>
  <c r="H64" i="6"/>
  <c r="H65" i="6" s="1"/>
  <c r="K21" i="4" l="1"/>
  <c r="D65" i="6"/>
  <c r="D53" i="5"/>
  <c r="D55" i="5" s="1"/>
  <c r="D56" i="5" s="1"/>
  <c r="J53" i="5"/>
  <c r="J55" i="5" s="1"/>
  <c r="F53" i="5"/>
  <c r="F55" i="5" s="1"/>
  <c r="H53" i="5"/>
  <c r="H55" i="5" s="1"/>
  <c r="H56" i="5" s="1"/>
</calcChain>
</file>

<file path=xl/sharedStrings.xml><?xml version="1.0" encoding="utf-8"?>
<sst xmlns="http://schemas.openxmlformats.org/spreadsheetml/2006/main" count="246" uniqueCount="158">
  <si>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</si>
  <si>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</si>
  <si>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</si>
  <si>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</si>
  <si>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</si>
  <si>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</si>
  <si>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</si>
  <si>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</si>
  <si>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</si>
  <si>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</si>
  <si>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</si>
  <si>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</si>
  <si>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</si>
  <si>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</si>
  <si>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</si>
  <si>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</si>
  <si>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</si>
  <si>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</si>
  <si>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</si>
  <si>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</si>
  <si>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</si>
  <si>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</si>
  <si>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</si>
  <si>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กำไรสะสม</t>
  </si>
  <si>
    <t xml:space="preserve">   จัดสรรแล้ว - สำรองตามกฎหมาย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</si>
  <si>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</si>
  <si>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</si>
  <si>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</si>
  <si>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</si>
  <si>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</si>
  <si>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</si>
  <si>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</si>
  <si>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</si>
  <si>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</si>
  <si>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</si>
  <si>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</si>
  <si>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และหนี้สินดำเนินงาน</t>
  </si>
  <si>
    <t xml:space="preserve">สินทรัพย์จากการดำเนินงาน (เพิ่มขึ้น) ลดลง </t>
  </si>
  <si>
    <t xml:space="preserve">   สินค้าคงเหลือ</t>
  </si>
  <si>
    <t xml:space="preserve">   สินทรัพย์หมุนเวียนอื่น</t>
  </si>
  <si>
    <t>หนี้สินจากการดำเนินงานเพิ่มขึ้น (ลดลง)</t>
  </si>
  <si>
    <t xml:space="preserve">   หนี้สินหมุนเวียนอื่น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</si>
  <si>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</si>
  <si>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</si>
  <si>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</si>
  <si>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</si>
  <si>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ยังไม่ได้จัดสรร</t>
  </si>
  <si>
    <t>งบแสดงการเปลี่ยนแปลงส่วนของผู้ถือหุ้น (ต่อ)</t>
  </si>
  <si>
    <t>งบแสดงฐานะการเงิน</t>
  </si>
  <si>
    <t>งบแสดงฐานะการเงิน (ต่อ)</t>
  </si>
  <si>
    <t>ลูกหนี้การค้าและลูกหนี้อื่น</t>
  </si>
  <si>
    <t>สินค้าคงเหลือ</t>
  </si>
  <si>
    <t>เจ้าหนี้การค้าและเจ้าหนี้อื่น</t>
  </si>
  <si>
    <t>สำรองผลประโยชน์ระยะยาวของพนักงาน</t>
  </si>
  <si>
    <t xml:space="preserve">   ทุนจดทะเบียน </t>
  </si>
  <si>
    <t xml:space="preserve">   ยังไม่ได้จัดสรร</t>
  </si>
  <si>
    <t>องค์ประกอบอื่นของส่วนของผู้ถือหุ้น</t>
  </si>
  <si>
    <t>งบกำไรขาดทุนเบ็ดเสร็จ</t>
  </si>
  <si>
    <t>ส่วนที่เป็นของผู้ถือหุ้นของบริษัทฯ</t>
  </si>
  <si>
    <t>การแบ่งปันกำไรขาดทุนเบ็ดเสร็จรวม</t>
  </si>
  <si>
    <t>ทุนเรือนหุ้นที่ออก</t>
  </si>
  <si>
    <t>รวมองค์ประกอบอื่น</t>
  </si>
  <si>
    <t>ของส่วนของผู้ถือหุ้น</t>
  </si>
  <si>
    <t>กำไรขาดทุนเบ็ดเสร็จอื่น:</t>
  </si>
  <si>
    <t>งบกำไรขาดทุนเบ็ดเสร็จ (ต่อ)</t>
  </si>
  <si>
    <t>(หน่วย: พันบาท)</t>
  </si>
  <si>
    <t>(ยังไม่ได้ตรวจสอบ แต่สอบทานแล้ว)</t>
  </si>
  <si>
    <t xml:space="preserve">กำไรขาดทุนเบ็ดเสร็จรวมสำหรับงวด </t>
  </si>
  <si>
    <t>เงินสดและรายการเทียบเท่าเงินสดต้นงวด</t>
  </si>
  <si>
    <t xml:space="preserve">เงินสดและรายการเทียบเท่าเงินสดปลายงวด </t>
  </si>
  <si>
    <t>กำไรขาดทุนเบ็ดเสร็จรวมสำหรับงวด</t>
  </si>
  <si>
    <t>กำไรสำหรับงวด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</si>
  <si>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</si>
  <si>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</si>
  <si>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กำไรจากการดำเนินงานก่อนการเปลี่ยนแปลงในสินทรัพย์</t>
  </si>
  <si>
    <t>หมายเหตุประกอบงบการเงินเป็นส่วนหนึ่งของงบการเงินระหว่างกาลนี้</t>
  </si>
  <si>
    <t>(หน่วย: พันบาท ยกเว้นกำไรต่อหุ้นแสดงเป็นบาท)</t>
  </si>
  <si>
    <t xml:space="preserve">   จากกิจกรรมดำเนินงาน</t>
  </si>
  <si>
    <t>รวม</t>
  </si>
  <si>
    <t>กำไรขาดทุนเบ็ดเสร็จอื่นสำหรับงวด</t>
  </si>
  <si>
    <t>ที่ดิน อาคารและอุปกรณ์</t>
  </si>
  <si>
    <t>สินทรัพย์ไม่มีตัวตน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</si>
  <si>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</si>
  <si>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</si>
  <si>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ทุนออกจำหน่ายและชำระเต็มมูลค่าแล้ว</t>
  </si>
  <si>
    <t xml:space="preserve">   (กำไร) ขาดทุนจากอัตราแลกเปลี่ยนที่ยังไม่เกิดขึ้นจริง</t>
  </si>
  <si>
    <t>กำไรขาดทุนเบ็ดเสร็จอื่น</t>
  </si>
  <si>
    <t>กำไรขาดทุน:</t>
  </si>
  <si>
    <t>(ยังไม่ได้ตรวจสอบ</t>
  </si>
  <si>
    <t>(ตรวจสอบแล้ว)</t>
  </si>
  <si>
    <t>แต่สอบทานแล้ว)</t>
  </si>
  <si>
    <t>สำรองตามกฎหมาย</t>
  </si>
  <si>
    <t xml:space="preserve">   จ่ายผลประโยชน์ระยะยาวของพนักงาน</t>
  </si>
  <si>
    <t xml:space="preserve">กำไรต่อหุ้น </t>
  </si>
  <si>
    <t>ยอดคงเหลือ ณ วันที่ 1 มกราคม 2563</t>
  </si>
  <si>
    <t>ยอดคงเหลือ ณ วันที่ 31 มีนาคม 2563</t>
  </si>
  <si>
    <t xml:space="preserve">สินทรัพย์ภาษีเงินได้รอการตัดบัญชี 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</si>
  <si>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</si>
  <si>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</si>
  <si>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จัดสรรแล้ว -</t>
  </si>
  <si>
    <t>เงินสดจ่ายเพื่อซื้อที่ดิน อาคารและอุปกรณ์</t>
  </si>
  <si>
    <t>ส่วนของหนี้สินตามสัญญาเช่าที่ถึงกำหนด</t>
  </si>
  <si>
    <t xml:space="preserve">   จ่ายภาษีเงินได้</t>
  </si>
  <si>
    <t>ต้นทุนทางการเงิน</t>
  </si>
  <si>
    <t>บริษัท ยูนิมิต เอนจิเนียริ่ง จำกัด (มหาชน) และบริษัทย่อย</t>
  </si>
  <si>
    <t>ณ วันที่ 31 มีนาคม 2564</t>
  </si>
  <si>
    <t>31 มีนาคม 2564</t>
  </si>
  <si>
    <t>สำหรับงวดสามเดือนสิ้นสุดวันที่ 31 มีนาคม 2564</t>
  </si>
  <si>
    <t>ยอดคงเหลือ ณ วันที่ 1 มกราคม 2564</t>
  </si>
  <si>
    <t>ยอดคงเหลือ ณ วันที่ 31 มีนาคม 2564</t>
  </si>
  <si>
    <t>เงินให้กู้ยืมระยะยาวแก่บริษัทย่อย</t>
  </si>
  <si>
    <t>สินทรัพย์สิทธิการใช้</t>
  </si>
  <si>
    <t>ส่วนเกินมูลค่าหุ้นสามัญ</t>
  </si>
  <si>
    <t xml:space="preserve">         หุ้นสามัญ 570,510,600 หุ้น มูลค่าหุ้นละ 0.25 บาท</t>
  </si>
  <si>
    <t>กำไรจากอัตราแลกเปลี่ยน</t>
  </si>
  <si>
    <t>รายได้ทางการเงิน</t>
  </si>
  <si>
    <t>ผลประโยชน์ภาษีเงินได้</t>
  </si>
  <si>
    <t>ผลต่างของอัตราแลกเปลี่ยนจากการแปลงค่างบการเงิน</t>
  </si>
  <si>
    <t xml:space="preserve">   ที่เป็นเงินตราต่างประเทศ</t>
  </si>
  <si>
    <t>ส่วนเกิน</t>
  </si>
  <si>
    <t>มูลค่าหุ้นสามัญ</t>
  </si>
  <si>
    <t>สินทรัพย์ที่เกิดจากสัญญา</t>
  </si>
  <si>
    <t>หนี้สินที่เกิดจากสัญญา</t>
  </si>
  <si>
    <t>ผลต่างจากการ</t>
  </si>
  <si>
    <t>แปลงค่างบการเงินที่</t>
  </si>
  <si>
    <t>เป็นเงินตราต่างประเทศ</t>
  </si>
  <si>
    <t xml:space="preserve">   สินทรัพย์ที่เกิดจากสัญญา</t>
  </si>
  <si>
    <t xml:space="preserve">   หนี้สินที่เกิดจากสัญญา</t>
  </si>
  <si>
    <t xml:space="preserve">   รายได้ทางการเงิน</t>
  </si>
  <si>
    <t xml:space="preserve">   ต้นทุนทางการเงิน</t>
  </si>
  <si>
    <t>การแบ่งปันกำไร</t>
  </si>
  <si>
    <t xml:space="preserve">   กำไรส่วนที่เป็นของผู้ถือหุ้นของบริษัทฯ</t>
  </si>
  <si>
    <t>กำไรก่อนภาษีเงินได้</t>
  </si>
  <si>
    <t xml:space="preserve">ปรับกระทบกำไรก่อนค่าใช้จ่ายภาษีเงินได้เป็นเงินสดรับ (จ่าย) </t>
  </si>
  <si>
    <t xml:space="preserve">   ขาดทุนจากการจำหน่าย/ตัดจำหน่ายที่ดิน อาคารและอุปกรณ์</t>
  </si>
  <si>
    <t xml:space="preserve">   กำไรจากการเปลี่ยนแปลงในมูลค่ายุติธรรมของสัญญาซื้อขาย</t>
  </si>
  <si>
    <t xml:space="preserve">      เงินตราต่างประเทศล่วงหน้า</t>
  </si>
  <si>
    <t>สินทรัพย์ภาษีเงินได้ของงวดปัจจุบัน</t>
  </si>
  <si>
    <t>ค่าใช้จ่ายในการขายและจัดจำหน่าย</t>
  </si>
  <si>
    <t>และชำระเต็มมูลค่าแล้ว</t>
  </si>
  <si>
    <t>กำไรจากการดำเนินงาน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</si>
  <si>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</si>
  <si>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</si>
  <si>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</si>
  <si>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</si>
  <si>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เงินสดสุทธิจาก (ใช้ไปใน) กิจกรรมลงทุน</t>
  </si>
  <si>
    <t>รายได้จากสัญญาที่ทำกับลูกค้า</t>
  </si>
  <si>
    <t>ต้นทุนขายและให้บริการ</t>
  </si>
  <si>
    <t>เงินสดรับจากดอกเบี้ยรับ</t>
  </si>
  <si>
    <t>จ่ายชำระเงินต้นของหนี้สินตามสัญญาเช่า</t>
  </si>
  <si>
    <t>จ่ายดอกเบี้ย</t>
  </si>
  <si>
    <t>ผลต่างจากการแปลงค่างบการเงิน</t>
  </si>
  <si>
    <t>รายการที่จะถูกบันทึกในส่วนของกำไรหรือ</t>
  </si>
  <si>
    <t xml:space="preserve">   ขาดทุนในภายหลัง</t>
  </si>
  <si>
    <t>รายการที่จะไม่ถูกบันทึกในส่วนของกำไรหรือ</t>
  </si>
  <si>
    <t>ผลกำไรจากการประมาณการตามหลัก</t>
  </si>
  <si>
    <t xml:space="preserve">   คณิตศาสตร์ประกันภัย - สุทธิจากภาษีเงินได้</t>
  </si>
  <si>
    <t>ลูกหนี้กรมสรรพากร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</si>
</sst>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[$€-2]\ * #,##0.00_);_([$€-2]\ * \(#,##0.00\);_([$€-2]\ * &quot;-&quot;??_);_(@_)"/>
    <numFmt numFmtId="168" formatCode="#,##0.000_);\(#,##0.000\)"/>
    <numFmt numFmtId="169" formatCode="_(* #,##0.00000_);_(* \(#,##0.00000\);_(* &quot;-&quot;_);_(@_)"/>
    <numFmt numFmtId="170" formatCode="_(* #,##0.000_);_(* \(#,##0.000\);_(* &quot;-&quot;??_);_(@_)"/>
    <numFmt numFmtId="171" formatCode="_(* #,##0.0000_);_(* \(#,##0.0000\);_(* &quot;-&quot;??_);_(@_)"/>
  </numFmts>
  <fonts count="12" x14ac:knownFonts="1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0"/>
      <color theme="1"/>
      <name val="Arial"/>
      <family val="2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sz val="14"/>
      <name val="Cordia New"/>
      <family val="2"/>
    </font>
    <font>
      <sz val="15"/>
      <name val="AngsanaUPC"/>
      <family val="1"/>
      <charset val="222"/>
    </font>
    <font>
      <sz val="10"/>
      <name val="Arial"/>
      <family val="2"/>
    </font>
    <font>
      <i/>
      <sz val="16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0" fontId="8" fillId="0" borderId="0"/>
    <xf numFmtId="0" fontId="10" fillId="0" borderId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top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top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Alignment="1">
      <alignment vertical="top"/>
    </xf>
    <xf numFmtId="164" fontId="2" fillId="0" borderId="2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right" vertical="center"/>
    </xf>
    <xf numFmtId="37" fontId="2" fillId="0" borderId="0" xfId="0" applyNumberFormat="1" applyFont="1" applyFill="1" applyAlignment="1">
      <alignment horizontal="left" vertical="top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37" fontId="2" fillId="0" borderId="0" xfId="0" applyNumberFormat="1" applyFont="1" applyFill="1" applyAlignment="1">
      <alignment vertical="top"/>
    </xf>
    <xf numFmtId="41" fontId="2" fillId="0" borderId="0" xfId="0" applyNumberFormat="1" applyFont="1" applyFill="1" applyAlignment="1">
      <alignment horizontal="right" vertical="top"/>
    </xf>
    <xf numFmtId="41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horizontal="right" vertical="top"/>
    </xf>
    <xf numFmtId="41" fontId="2" fillId="0" borderId="0" xfId="0" applyNumberFormat="1" applyFont="1" applyFill="1" applyAlignment="1">
      <alignment horizontal="centerContinuous" vertical="top"/>
    </xf>
    <xf numFmtId="41" fontId="2" fillId="0" borderId="0" xfId="0" quotePrefix="1" applyNumberFormat="1" applyFont="1" applyFill="1" applyAlignment="1">
      <alignment horizontal="centerContinuous" vertical="top"/>
    </xf>
    <xf numFmtId="41" fontId="1" fillId="0" borderId="1" xfId="0" applyNumberFormat="1" applyFont="1" applyFill="1" applyBorder="1" applyAlignment="1">
      <alignment horizontal="center" vertical="top"/>
    </xf>
    <xf numFmtId="41" fontId="1" fillId="0" borderId="0" xfId="0" applyNumberFormat="1" applyFont="1" applyFill="1" applyAlignment="1">
      <alignment horizontal="center" vertical="top"/>
    </xf>
    <xf numFmtId="37" fontId="1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164" fontId="3" fillId="0" borderId="0" xfId="0" applyNumberFormat="1" applyFont="1" applyFill="1" applyAlignment="1">
      <alignment horizontal="center" vertical="top"/>
    </xf>
    <xf numFmtId="164" fontId="2" fillId="0" borderId="4" xfId="0" applyNumberFormat="1" applyFont="1" applyFill="1" applyBorder="1" applyAlignment="1">
      <alignment horizontal="right" vertical="top"/>
    </xf>
    <xf numFmtId="39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centerContinuous" vertical="top"/>
    </xf>
    <xf numFmtId="37" fontId="1" fillId="0" borderId="0" xfId="0" applyNumberFormat="1" applyFont="1" applyFill="1" applyAlignment="1">
      <alignment horizontal="left" vertical="top"/>
    </xf>
    <xf numFmtId="37" fontId="3" fillId="0" borderId="0" xfId="0" applyNumberFormat="1" applyFont="1" applyFill="1" applyAlignment="1">
      <alignment horizontal="center" vertical="top"/>
    </xf>
    <xf numFmtId="37" fontId="4" fillId="0" borderId="0" xfId="0" applyNumberFormat="1" applyFont="1" applyFill="1" applyAlignment="1">
      <alignment horizontal="center" vertical="top"/>
    </xf>
    <xf numFmtId="37" fontId="2" fillId="0" borderId="0" xfId="0" quotePrefix="1" applyNumberFormat="1" applyFont="1" applyFill="1" applyAlignment="1">
      <alignment horizontal="left" vertical="top"/>
    </xf>
    <xf numFmtId="41" fontId="1" fillId="0" borderId="1" xfId="0" applyNumberFormat="1" applyFont="1" applyFill="1" applyBorder="1" applyAlignment="1">
      <alignment horizontal="centerContinuous" vertical="top"/>
    </xf>
    <xf numFmtId="41" fontId="3" fillId="0" borderId="0" xfId="0" applyNumberFormat="1" applyFont="1" applyFill="1" applyAlignment="1">
      <alignment horizontal="right" vertical="top"/>
    </xf>
    <xf numFmtId="41" fontId="3" fillId="0" borderId="0" xfId="0" applyNumberFormat="1" applyFont="1" applyFill="1" applyAlignment="1">
      <alignment horizontal="center" vertical="top"/>
    </xf>
    <xf numFmtId="39" fontId="7" fillId="0" borderId="0" xfId="0" applyNumberFormat="1" applyFont="1" applyFill="1" applyAlignment="1">
      <alignment vertical="top"/>
    </xf>
    <xf numFmtId="39" fontId="1" fillId="0" borderId="0" xfId="0" applyNumberFormat="1" applyFont="1" applyFill="1" applyAlignment="1">
      <alignment vertical="top"/>
    </xf>
    <xf numFmtId="37" fontId="1" fillId="0" borderId="0" xfId="0" quotePrefix="1" applyNumberFormat="1" applyFont="1" applyFill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37" fontId="2" fillId="0" borderId="0" xfId="0" applyNumberFormat="1" applyFont="1" applyFill="1" applyAlignment="1"/>
    <xf numFmtId="37" fontId="2" fillId="0" borderId="0" xfId="0" applyNumberFormat="1" applyFont="1" applyFill="1" applyAlignment="1">
      <alignment horizontal="right"/>
    </xf>
    <xf numFmtId="37" fontId="1" fillId="0" borderId="0" xfId="0" applyNumberFormat="1" applyFont="1" applyFill="1" applyAlignment="1">
      <alignment horizontal="left"/>
    </xf>
    <xf numFmtId="37" fontId="2" fillId="0" borderId="0" xfId="0" applyNumberFormat="1" applyFont="1" applyFill="1" applyAlignment="1">
      <alignment horizontal="centerContinuous"/>
    </xf>
    <xf numFmtId="37" fontId="2" fillId="0" borderId="0" xfId="0" quotePrefix="1" applyNumberFormat="1" applyFont="1" applyFill="1" applyAlignment="1">
      <alignment horizontal="centerContinuous"/>
    </xf>
    <xf numFmtId="37" fontId="1" fillId="0" borderId="1" xfId="0" applyNumberFormat="1" applyFont="1" applyFill="1" applyBorder="1" applyAlignment="1">
      <alignment horizontal="center"/>
    </xf>
    <xf numFmtId="37" fontId="1" fillId="0" borderId="0" xfId="0" applyNumberFormat="1" applyFont="1" applyFill="1" applyAlignment="1">
      <alignment horizontal="center"/>
    </xf>
    <xf numFmtId="37" fontId="2" fillId="0" borderId="0" xfId="0" applyNumberFormat="1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37" fontId="1" fillId="0" borderId="0" xfId="0" applyNumberFormat="1" applyFont="1" applyFill="1" applyAlignment="1"/>
    <xf numFmtId="37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/>
    <xf numFmtId="37" fontId="4" fillId="0" borderId="0" xfId="0" applyNumberFormat="1" applyFont="1" applyFill="1" applyAlignment="1">
      <alignment horizontal="center"/>
    </xf>
    <xf numFmtId="164" fontId="2" fillId="0" borderId="3" xfId="0" applyNumberFormat="1" applyFont="1" applyFill="1" applyBorder="1" applyAlignment="1"/>
    <xf numFmtId="37" fontId="4" fillId="0" borderId="0" xfId="0" quotePrefix="1" applyNumberFormat="1" applyFont="1" applyFill="1" applyAlignment="1">
      <alignment horizontal="center"/>
    </xf>
    <xf numFmtId="164" fontId="2" fillId="0" borderId="0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1" fillId="0" borderId="0" xfId="0" applyFont="1" applyFill="1" applyAlignment="1">
      <alignment horizontal="left"/>
    </xf>
    <xf numFmtId="37" fontId="2" fillId="0" borderId="0" xfId="0" quotePrefix="1" applyNumberFormat="1" applyFont="1" applyFill="1" applyAlignment="1">
      <alignment horizontal="left"/>
    </xf>
    <xf numFmtId="164" fontId="2" fillId="0" borderId="6" xfId="0" applyNumberFormat="1" applyFont="1" applyFill="1" applyBorder="1" applyAlignment="1"/>
    <xf numFmtId="170" fontId="2" fillId="0" borderId="0" xfId="1" applyNumberFormat="1" applyFont="1" applyFill="1" applyAlignment="1"/>
    <xf numFmtId="49" fontId="6" fillId="0" borderId="0" xfId="0" applyNumberFormat="1" applyFont="1" applyFill="1" applyAlignment="1"/>
    <xf numFmtId="49" fontId="11" fillId="0" borderId="0" xfId="3" applyNumberFormat="1" applyFont="1" applyFill="1" applyAlignment="1"/>
    <xf numFmtId="49" fontId="7" fillId="0" borderId="0" xfId="3" applyNumberFormat="1" applyFont="1" applyFill="1" applyAlignment="1"/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164" fontId="2" fillId="0" borderId="0" xfId="1" applyNumberFormat="1" applyFont="1" applyFill="1" applyAlignment="1">
      <alignment horizontal="right"/>
    </xf>
    <xf numFmtId="38" fontId="9" fillId="0" borderId="0" xfId="0" applyNumberFormat="1" applyFont="1" applyFill="1" applyAlignment="1"/>
    <xf numFmtId="164" fontId="2" fillId="0" borderId="3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164" fontId="6" fillId="0" borderId="0" xfId="0" applyNumberFormat="1" applyFont="1" applyFill="1" applyAlignment="1"/>
    <xf numFmtId="167" fontId="7" fillId="0" borderId="0" xfId="0" applyNumberFormat="1" applyFont="1" applyFill="1" applyAlignment="1"/>
    <xf numFmtId="164" fontId="7" fillId="0" borderId="4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/>
    <xf numFmtId="39" fontId="2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49" fontId="7" fillId="0" borderId="0" xfId="0" applyNumberFormat="1" applyFont="1" applyFill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/>
    <xf numFmtId="166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71" fontId="2" fillId="0" borderId="0" xfId="1" applyNumberFormat="1" applyFont="1" applyFill="1" applyAlignment="1"/>
    <xf numFmtId="169" fontId="2" fillId="0" borderId="0" xfId="0" applyNumberFormat="1" applyFont="1" applyFill="1" applyAlignment="1"/>
    <xf numFmtId="41" fontId="2" fillId="0" borderId="0" xfId="0" applyNumberFormat="1" applyFont="1" applyFill="1" applyAlignment="1"/>
    <xf numFmtId="0" fontId="2" fillId="0" borderId="0" xfId="0" quotePrefix="1" applyFont="1" applyFill="1" applyAlignment="1">
      <alignment horizontal="center"/>
    </xf>
    <xf numFmtId="1" fontId="2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4" fontId="2" fillId="0" borderId="1" xfId="1" applyNumberFormat="1" applyFont="1" applyFill="1" applyBorder="1" applyAlignment="1">
      <alignment horizontal="right"/>
    </xf>
    <xf numFmtId="166" fontId="2" fillId="0" borderId="0" xfId="1" applyNumberFormat="1" applyFont="1" applyFill="1" applyAlignment="1">
      <alignment horizontal="right"/>
    </xf>
    <xf numFmtId="166" fontId="4" fillId="0" borderId="0" xfId="0" quotePrefix="1" applyNumberFormat="1" applyFont="1" applyFill="1" applyAlignment="1">
      <alignment horizontal="center"/>
    </xf>
    <xf numFmtId="164" fontId="2" fillId="0" borderId="2" xfId="1" applyNumberFormat="1" applyFont="1" applyFill="1" applyBorder="1" applyAlignment="1">
      <alignment horizontal="right"/>
    </xf>
    <xf numFmtId="37" fontId="2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2" fillId="0" borderId="3" xfId="1" applyNumberFormat="1" applyFont="1" applyFill="1" applyBorder="1" applyAlignment="1">
      <alignment horizontal="right"/>
    </xf>
    <xf numFmtId="165" fontId="2" fillId="0" borderId="0" xfId="1" applyFont="1" applyFill="1" applyAlignment="1"/>
    <xf numFmtId="164" fontId="2" fillId="0" borderId="4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37" fontId="2" fillId="0" borderId="5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vertical="top"/>
    </xf>
    <xf numFmtId="37" fontId="2" fillId="0" borderId="0" xfId="0" applyNumberFormat="1" applyFont="1" applyFill="1" applyAlignment="1">
      <alignment horizontal="right"/>
    </xf>
    <xf numFmtId="37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  <colors>
    <mruColors>
      <color rgb="FF99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showGridLines="0" tabSelected="1" view="pageBreakPreview" topLeftCell="A4" zoomScaleNormal="100" zoomScaleSheetLayoutView="100" workbookViewId="0">
      <selection activeCell="F66" sqref="F66"/>
    </sheetView>
  </sheetViews>
  <sheetFormatPr defaultColWidth="10.7109375" defaultRowHeight="23.1" customHeight="1" x14ac:dyDescent="0.5"/>
  <cols>
    <col min="1" max="1" width="38.42578125" style="57" customWidth="1"/>
    <col min="2" max="2" width="7.42578125" style="57" customWidth="1"/>
    <col min="3" max="3" width="1.42578125" style="57" customWidth="1"/>
    <col min="4" max="4" width="15" style="57" customWidth="1"/>
    <col min="5" max="5" width="1.7109375" style="57" customWidth="1"/>
    <col min="6" max="6" width="15" style="57" customWidth="1"/>
    <col min="7" max="7" width="1.7109375" style="57" customWidth="1"/>
    <col min="8" max="8" width="15" style="57" customWidth="1"/>
    <col min="9" max="9" width="1.7109375" style="57" customWidth="1"/>
    <col min="10" max="10" width="15" style="57" customWidth="1"/>
    <col min="11" max="11" width="10.7109375" style="57"/>
    <col min="12" max="12" width="16.85546875" style="57" customWidth="1"/>
    <col min="13" max="16384" width="10.7109375" style="57"/>
  </cols>
  <sheetData>
    <row r="1" spans="1:15" ht="23.1" customHeight="1" x14ac:dyDescent="0.5">
      <c r="A1" s="59" t="s">
        <v>104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23.1" customHeight="1" x14ac:dyDescent="0.5">
      <c r="A2" s="59" t="s">
        <v>48</v>
      </c>
      <c r="B2" s="60"/>
      <c r="C2" s="60"/>
      <c r="D2" s="60"/>
      <c r="E2" s="60"/>
      <c r="F2" s="60"/>
      <c r="G2" s="60"/>
      <c r="H2" s="61"/>
      <c r="I2" s="60"/>
      <c r="J2" s="61"/>
    </row>
    <row r="3" spans="1:15" ht="23.1" customHeight="1" x14ac:dyDescent="0.5">
      <c r="A3" s="69" t="s">
        <v>105</v>
      </c>
      <c r="B3" s="60"/>
      <c r="C3" s="60"/>
      <c r="D3" s="60"/>
      <c r="E3" s="60"/>
      <c r="F3" s="60"/>
      <c r="G3" s="60"/>
      <c r="H3" s="61"/>
      <c r="I3" s="60"/>
      <c r="J3" s="61"/>
    </row>
    <row r="4" spans="1:15" ht="23.1" customHeight="1" x14ac:dyDescent="0.5">
      <c r="A4" s="132" t="s">
        <v>65</v>
      </c>
      <c r="B4" s="132"/>
      <c r="C4" s="132"/>
      <c r="D4" s="132"/>
      <c r="E4" s="132"/>
      <c r="F4" s="132"/>
      <c r="G4" s="132"/>
      <c r="H4" s="132"/>
      <c r="I4" s="132"/>
      <c r="J4" s="132"/>
    </row>
    <row r="5" spans="1:15" ht="23.1" customHeight="1" x14ac:dyDescent="0.5">
      <c r="D5" s="133" t="s">
        <v>0</v>
      </c>
      <c r="E5" s="133"/>
      <c r="F5" s="133"/>
      <c r="G5" s="63"/>
      <c r="H5" s="133" t="s">
        <v>1</v>
      </c>
      <c r="I5" s="133"/>
      <c r="J5" s="133"/>
    </row>
    <row r="6" spans="1:15" ht="23.1" customHeight="1" x14ac:dyDescent="0.5">
      <c r="B6" s="65" t="s">
        <v>2</v>
      </c>
      <c r="D6" s="65" t="s">
        <v>106</v>
      </c>
      <c r="E6" s="64"/>
      <c r="F6" s="65" t="str">
        <f>"31 ธันวาคม 2563"</f>
        <v>31 ธันวาคม 2563</v>
      </c>
      <c r="G6" s="64"/>
      <c r="H6" s="65" t="s">
        <v>106</v>
      </c>
      <c r="I6" s="64"/>
      <c r="J6" s="65" t="str">
        <f>"31 ธันวาคม 2563"</f>
        <v>31 ธันวาคม 2563</v>
      </c>
    </row>
    <row r="7" spans="1:15" ht="23.1" customHeight="1" x14ac:dyDescent="0.5">
      <c r="B7" s="65"/>
      <c r="D7" s="64" t="s">
        <v>88</v>
      </c>
      <c r="E7" s="64"/>
      <c r="F7" s="112" t="s">
        <v>89</v>
      </c>
      <c r="G7" s="113"/>
      <c r="H7" s="64" t="s">
        <v>88</v>
      </c>
      <c r="I7" s="64"/>
      <c r="J7" s="112" t="s">
        <v>89</v>
      </c>
    </row>
    <row r="8" spans="1:15" ht="23.1" customHeight="1" x14ac:dyDescent="0.5">
      <c r="B8" s="65"/>
      <c r="D8" s="114" t="s">
        <v>90</v>
      </c>
      <c r="E8" s="66"/>
      <c r="F8" s="112"/>
      <c r="G8" s="113"/>
      <c r="H8" s="114" t="s">
        <v>90</v>
      </c>
      <c r="I8" s="66"/>
      <c r="J8" s="112"/>
    </row>
    <row r="9" spans="1:15" ht="23.1" customHeight="1" x14ac:dyDescent="0.5">
      <c r="A9" s="69" t="s">
        <v>3</v>
      </c>
    </row>
    <row r="10" spans="1:15" ht="23.1" customHeight="1" x14ac:dyDescent="0.5">
      <c r="A10" s="69" t="s">
        <v>4</v>
      </c>
    </row>
    <row r="11" spans="1:15" ht="23.1" customHeight="1" x14ac:dyDescent="0.5">
      <c r="A11" s="68" t="s">
        <v>5</v>
      </c>
      <c r="B11" s="115"/>
      <c r="C11" s="99"/>
      <c r="D11" s="87">
        <v>496984</v>
      </c>
      <c r="E11" s="101"/>
      <c r="F11" s="87">
        <v>504435</v>
      </c>
      <c r="G11" s="87"/>
      <c r="H11" s="87">
        <v>492619</v>
      </c>
      <c r="I11" s="101"/>
      <c r="J11" s="87">
        <v>497832</v>
      </c>
    </row>
    <row r="12" spans="1:15" ht="23.1" customHeight="1" x14ac:dyDescent="0.5">
      <c r="A12" s="68" t="s">
        <v>50</v>
      </c>
      <c r="B12" s="115">
        <v>3</v>
      </c>
      <c r="C12" s="116"/>
      <c r="D12" s="87">
        <v>85332</v>
      </c>
      <c r="E12" s="101"/>
      <c r="F12" s="87">
        <v>63229</v>
      </c>
      <c r="G12" s="87"/>
      <c r="H12" s="87">
        <v>83966</v>
      </c>
      <c r="I12" s="101"/>
      <c r="J12" s="87">
        <v>62685</v>
      </c>
    </row>
    <row r="13" spans="1:15" ht="23.1" customHeight="1" x14ac:dyDescent="0.5">
      <c r="A13" s="68" t="s">
        <v>121</v>
      </c>
      <c r="B13" s="115">
        <v>4</v>
      </c>
      <c r="C13" s="116"/>
      <c r="D13" s="87">
        <v>177133</v>
      </c>
      <c r="E13" s="101"/>
      <c r="F13" s="87">
        <v>159421</v>
      </c>
      <c r="G13" s="87"/>
      <c r="H13" s="87">
        <v>176154</v>
      </c>
      <c r="I13" s="101"/>
      <c r="J13" s="87">
        <v>158695</v>
      </c>
    </row>
    <row r="14" spans="1:15" ht="23.1" customHeight="1" x14ac:dyDescent="0.5">
      <c r="A14" s="68" t="s">
        <v>51</v>
      </c>
      <c r="B14" s="115"/>
      <c r="C14" s="116"/>
      <c r="D14" s="87">
        <v>117718</v>
      </c>
      <c r="E14" s="101"/>
      <c r="F14" s="87">
        <v>130085</v>
      </c>
      <c r="G14" s="87"/>
      <c r="H14" s="87">
        <v>117796</v>
      </c>
      <c r="I14" s="101"/>
      <c r="J14" s="87">
        <v>129697</v>
      </c>
    </row>
    <row r="15" spans="1:15" ht="23.1" customHeight="1" x14ac:dyDescent="0.5">
      <c r="A15" s="68" t="s">
        <v>137</v>
      </c>
      <c r="B15" s="115"/>
      <c r="C15" s="116"/>
      <c r="D15" s="87">
        <v>3078</v>
      </c>
      <c r="E15" s="101"/>
      <c r="F15" s="57">
        <v>18017</v>
      </c>
      <c r="H15" s="87">
        <v>3078</v>
      </c>
      <c r="J15" s="57">
        <v>18017</v>
      </c>
    </row>
    <row r="16" spans="1:15" ht="23.1" customHeight="1" x14ac:dyDescent="0.5">
      <c r="A16" s="68" t="s">
        <v>6</v>
      </c>
      <c r="C16" s="116"/>
      <c r="D16" s="117">
        <v>12110</v>
      </c>
      <c r="E16" s="101"/>
      <c r="F16" s="117">
        <v>10375</v>
      </c>
      <c r="G16" s="87"/>
      <c r="H16" s="117">
        <v>9998</v>
      </c>
      <c r="I16" s="101"/>
      <c r="J16" s="117">
        <v>8221</v>
      </c>
    </row>
    <row r="17" spans="1:10" ht="23.1" customHeight="1" x14ac:dyDescent="0.5">
      <c r="A17" s="69" t="s">
        <v>7</v>
      </c>
      <c r="C17" s="116"/>
      <c r="D17" s="117">
        <f>SUM(D11:D16)</f>
        <v>892355</v>
      </c>
      <c r="E17" s="101"/>
      <c r="F17" s="117">
        <f>SUM(F11:F16)</f>
        <v>885562</v>
      </c>
      <c r="G17" s="87"/>
      <c r="H17" s="117">
        <f>SUM(H11:H16)</f>
        <v>883611</v>
      </c>
      <c r="I17" s="101"/>
      <c r="J17" s="117">
        <f>SUM(J11:J16)</f>
        <v>875147</v>
      </c>
    </row>
    <row r="18" spans="1:10" ht="23.1" customHeight="1" x14ac:dyDescent="0.5">
      <c r="A18" s="69" t="s">
        <v>8</v>
      </c>
      <c r="B18" s="115"/>
      <c r="C18" s="116"/>
      <c r="D18" s="118"/>
      <c r="E18" s="105"/>
      <c r="F18" s="118"/>
      <c r="G18" s="118"/>
      <c r="H18" s="118"/>
      <c r="I18" s="105"/>
      <c r="J18" s="118"/>
    </row>
    <row r="19" spans="1:10" ht="23.1" customHeight="1" x14ac:dyDescent="0.5">
      <c r="A19" s="68" t="s">
        <v>9</v>
      </c>
      <c r="C19" s="119"/>
      <c r="D19" s="87">
        <v>0</v>
      </c>
      <c r="E19" s="101"/>
      <c r="F19" s="87">
        <v>0</v>
      </c>
      <c r="G19" s="87"/>
      <c r="H19" s="101">
        <v>214000</v>
      </c>
      <c r="I19" s="101"/>
      <c r="J19" s="101">
        <v>214000</v>
      </c>
    </row>
    <row r="20" spans="1:10" ht="23.1" customHeight="1" x14ac:dyDescent="0.5">
      <c r="A20" s="68" t="s">
        <v>110</v>
      </c>
      <c r="B20" s="115">
        <v>2</v>
      </c>
      <c r="C20" s="119"/>
      <c r="D20" s="87">
        <v>0</v>
      </c>
      <c r="E20" s="101"/>
      <c r="F20" s="87">
        <v>0</v>
      </c>
      <c r="G20" s="87"/>
      <c r="H20" s="101">
        <v>62347</v>
      </c>
      <c r="I20" s="101"/>
      <c r="J20" s="101">
        <v>59735</v>
      </c>
    </row>
    <row r="21" spans="1:10" ht="23.1" customHeight="1" x14ac:dyDescent="0.5">
      <c r="A21" s="68" t="s">
        <v>80</v>
      </c>
      <c r="B21" s="115">
        <v>5</v>
      </c>
      <c r="C21" s="99"/>
      <c r="D21" s="87">
        <v>488387</v>
      </c>
      <c r="E21" s="101"/>
      <c r="F21" s="87">
        <v>490687</v>
      </c>
      <c r="G21" s="87"/>
      <c r="H21" s="87">
        <v>305022</v>
      </c>
      <c r="I21" s="101"/>
      <c r="J21" s="87">
        <v>313849</v>
      </c>
    </row>
    <row r="22" spans="1:10" ht="23.1" customHeight="1" x14ac:dyDescent="0.5">
      <c r="A22" s="68" t="s">
        <v>111</v>
      </c>
      <c r="B22" s="115">
        <v>6</v>
      </c>
      <c r="C22" s="99"/>
      <c r="D22" s="87">
        <v>42454</v>
      </c>
      <c r="E22" s="101"/>
      <c r="F22" s="87">
        <v>41094</v>
      </c>
      <c r="G22" s="87"/>
      <c r="H22" s="87">
        <v>1871</v>
      </c>
      <c r="I22" s="101"/>
      <c r="J22" s="87">
        <v>1975</v>
      </c>
    </row>
    <row r="23" spans="1:10" ht="23.1" customHeight="1" x14ac:dyDescent="0.5">
      <c r="A23" s="68" t="s">
        <v>81</v>
      </c>
      <c r="B23" s="115"/>
      <c r="C23" s="99"/>
      <c r="D23" s="87">
        <v>3715</v>
      </c>
      <c r="E23" s="101"/>
      <c r="F23" s="101">
        <v>4034</v>
      </c>
      <c r="G23" s="101"/>
      <c r="H23" s="87">
        <v>3715</v>
      </c>
      <c r="I23" s="101"/>
      <c r="J23" s="87">
        <v>4034</v>
      </c>
    </row>
    <row r="24" spans="1:10" ht="23.1" customHeight="1" x14ac:dyDescent="0.5">
      <c r="A24" s="68" t="s">
        <v>96</v>
      </c>
      <c r="B24" s="115"/>
      <c r="C24" s="99"/>
      <c r="D24" s="87">
        <v>12166</v>
      </c>
      <c r="E24" s="101"/>
      <c r="F24" s="87">
        <v>12970</v>
      </c>
      <c r="G24" s="87"/>
      <c r="H24" s="87">
        <v>12166</v>
      </c>
      <c r="I24" s="101"/>
      <c r="J24" s="87">
        <v>12970</v>
      </c>
    </row>
    <row r="25" spans="1:10" ht="23.1" customHeight="1" x14ac:dyDescent="0.5">
      <c r="A25" s="68" t="s">
        <v>157</v>
      </c>
      <c r="B25" s="115"/>
      <c r="C25" s="99"/>
      <c r="D25" s="87">
        <v>58433</v>
      </c>
      <c r="E25" s="101"/>
      <c r="F25" s="87">
        <v>40416</v>
      </c>
      <c r="G25" s="87"/>
      <c r="H25" s="87">
        <v>58433</v>
      </c>
      <c r="I25" s="101"/>
      <c r="J25" s="87">
        <v>40416</v>
      </c>
    </row>
    <row r="26" spans="1:10" ht="23.1" customHeight="1" x14ac:dyDescent="0.5">
      <c r="A26" s="68" t="s">
        <v>10</v>
      </c>
      <c r="B26" s="115"/>
      <c r="C26" s="99"/>
      <c r="D26" s="86">
        <v>172</v>
      </c>
      <c r="E26" s="101"/>
      <c r="F26" s="86">
        <v>172</v>
      </c>
      <c r="G26" s="101"/>
      <c r="H26" s="86">
        <v>172</v>
      </c>
      <c r="I26" s="101"/>
      <c r="J26" s="117">
        <v>172</v>
      </c>
    </row>
    <row r="27" spans="1:10" ht="23.1" customHeight="1" x14ac:dyDescent="0.5">
      <c r="A27" s="69" t="s">
        <v>11</v>
      </c>
      <c r="B27" s="115"/>
      <c r="C27" s="99"/>
      <c r="D27" s="87">
        <f>SUM(D19:D26)</f>
        <v>605327</v>
      </c>
      <c r="E27" s="101"/>
      <c r="F27" s="87">
        <f>SUM(F19:F26)</f>
        <v>589373</v>
      </c>
      <c r="G27" s="87"/>
      <c r="H27" s="87">
        <f>SUM(H19:H26)</f>
        <v>657726</v>
      </c>
      <c r="I27" s="101"/>
      <c r="J27" s="87">
        <f>SUM(J19:J26)</f>
        <v>647151</v>
      </c>
    </row>
    <row r="28" spans="1:10" ht="23.1" customHeight="1" thickBot="1" x14ac:dyDescent="0.55000000000000004">
      <c r="A28" s="69" t="s">
        <v>12</v>
      </c>
      <c r="B28" s="114"/>
      <c r="C28" s="99"/>
      <c r="D28" s="120">
        <f>SUM(D17:D17,D27)</f>
        <v>1497682</v>
      </c>
      <c r="E28" s="101"/>
      <c r="F28" s="120">
        <f>SUM(F17:F17,F27)</f>
        <v>1474935</v>
      </c>
      <c r="G28" s="87"/>
      <c r="H28" s="120">
        <f>SUM(H17:H17,H27)</f>
        <v>1541337</v>
      </c>
      <c r="I28" s="101"/>
      <c r="J28" s="120">
        <f>SUM(J17:J17,J27)</f>
        <v>1522298</v>
      </c>
    </row>
    <row r="29" spans="1:10" ht="23.1" customHeight="1" thickTop="1" x14ac:dyDescent="0.5">
      <c r="A29" s="68"/>
      <c r="D29" s="121"/>
      <c r="F29" s="121"/>
      <c r="G29" s="121"/>
      <c r="H29" s="121"/>
      <c r="J29" s="121"/>
    </row>
    <row r="30" spans="1:10" ht="23.1" customHeight="1" x14ac:dyDescent="0.5">
      <c r="A30" s="57" t="s">
        <v>75</v>
      </c>
    </row>
    <row r="31" spans="1:10" ht="23.1" customHeight="1" x14ac:dyDescent="0.5">
      <c r="A31" s="59" t="s">
        <v>104</v>
      </c>
      <c r="B31" s="60"/>
      <c r="C31" s="60"/>
      <c r="D31" s="60"/>
      <c r="E31" s="60"/>
      <c r="F31" s="60"/>
      <c r="G31" s="60"/>
      <c r="H31" s="60"/>
      <c r="I31" s="60"/>
      <c r="J31" s="60"/>
    </row>
    <row r="32" spans="1:10" ht="23.1" customHeight="1" x14ac:dyDescent="0.5">
      <c r="A32" s="59" t="s">
        <v>49</v>
      </c>
      <c r="B32" s="60"/>
      <c r="C32" s="60"/>
      <c r="D32" s="60"/>
      <c r="E32" s="60"/>
      <c r="F32" s="60"/>
      <c r="G32" s="60"/>
      <c r="H32" s="61"/>
      <c r="I32" s="60"/>
      <c r="J32" s="61"/>
    </row>
    <row r="33" spans="1:10" ht="23.1" customHeight="1" x14ac:dyDescent="0.5">
      <c r="A33" s="69" t="s">
        <v>105</v>
      </c>
      <c r="B33" s="60"/>
      <c r="C33" s="60"/>
      <c r="D33" s="60"/>
      <c r="E33" s="60"/>
      <c r="F33" s="60"/>
      <c r="G33" s="60"/>
      <c r="H33" s="61"/>
      <c r="I33" s="60"/>
      <c r="J33" s="61"/>
    </row>
    <row r="34" spans="1:10" ht="23.1" customHeight="1" x14ac:dyDescent="0.5">
      <c r="A34" s="132" t="s">
        <v>65</v>
      </c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23.1" customHeight="1" x14ac:dyDescent="0.5">
      <c r="D35" s="133" t="s">
        <v>0</v>
      </c>
      <c r="E35" s="133"/>
      <c r="F35" s="133"/>
      <c r="G35" s="63"/>
      <c r="H35" s="133" t="s">
        <v>1</v>
      </c>
      <c r="I35" s="133"/>
      <c r="J35" s="133"/>
    </row>
    <row r="36" spans="1:10" ht="23.1" customHeight="1" x14ac:dyDescent="0.5">
      <c r="B36" s="65" t="s">
        <v>2</v>
      </c>
      <c r="D36" s="65" t="s">
        <v>106</v>
      </c>
      <c r="E36" s="64"/>
      <c r="F36" s="65" t="str">
        <f>"31 ธันวาคม 2563"</f>
        <v>31 ธันวาคม 2563</v>
      </c>
      <c r="G36" s="64"/>
      <c r="H36" s="65" t="s">
        <v>106</v>
      </c>
      <c r="I36" s="64"/>
      <c r="J36" s="65" t="str">
        <f>"31 ธันวาคม 2563"</f>
        <v>31 ธันวาคม 2563</v>
      </c>
    </row>
    <row r="37" spans="1:10" ht="23.1" customHeight="1" x14ac:dyDescent="0.5">
      <c r="B37" s="65"/>
      <c r="D37" s="64" t="s">
        <v>88</v>
      </c>
      <c r="E37" s="64"/>
      <c r="F37" s="112" t="s">
        <v>89</v>
      </c>
      <c r="G37" s="113"/>
      <c r="H37" s="64" t="s">
        <v>88</v>
      </c>
      <c r="I37" s="64"/>
      <c r="J37" s="112" t="s">
        <v>89</v>
      </c>
    </row>
    <row r="38" spans="1:10" ht="23.1" customHeight="1" x14ac:dyDescent="0.5">
      <c r="B38" s="65"/>
      <c r="D38" s="114" t="s">
        <v>90</v>
      </c>
      <c r="E38" s="66"/>
      <c r="F38" s="112"/>
      <c r="G38" s="113"/>
      <c r="H38" s="114" t="s">
        <v>90</v>
      </c>
      <c r="I38" s="66"/>
      <c r="J38" s="112"/>
    </row>
    <row r="39" spans="1:10" ht="23.1" customHeight="1" x14ac:dyDescent="0.5">
      <c r="A39" s="78" t="s">
        <v>13</v>
      </c>
      <c r="B39" s="68"/>
      <c r="C39" s="65"/>
      <c r="D39" s="114"/>
      <c r="E39" s="67"/>
      <c r="F39" s="114"/>
      <c r="G39" s="114"/>
      <c r="H39" s="114"/>
      <c r="I39" s="67"/>
      <c r="J39" s="114"/>
    </row>
    <row r="40" spans="1:10" ht="23.1" customHeight="1" x14ac:dyDescent="0.5">
      <c r="A40" s="78" t="s">
        <v>14</v>
      </c>
      <c r="B40" s="68"/>
      <c r="C40" s="65"/>
      <c r="D40" s="114"/>
      <c r="E40" s="67"/>
      <c r="F40" s="114"/>
      <c r="G40" s="114"/>
      <c r="H40" s="114"/>
      <c r="I40" s="67"/>
      <c r="J40" s="114"/>
    </row>
    <row r="41" spans="1:10" ht="23.1" customHeight="1" x14ac:dyDescent="0.5">
      <c r="A41" s="85" t="s">
        <v>52</v>
      </c>
      <c r="B41" s="115">
        <v>7</v>
      </c>
      <c r="C41" s="65"/>
      <c r="D41" s="101">
        <v>64572</v>
      </c>
      <c r="E41" s="122"/>
      <c r="F41" s="101">
        <v>79612</v>
      </c>
      <c r="G41" s="101"/>
      <c r="H41" s="72">
        <v>54584</v>
      </c>
      <c r="I41" s="122"/>
      <c r="J41" s="72">
        <v>70236</v>
      </c>
    </row>
    <row r="42" spans="1:10" ht="23.1" customHeight="1" x14ac:dyDescent="0.5">
      <c r="A42" s="85" t="s">
        <v>122</v>
      </c>
      <c r="B42" s="115">
        <v>4</v>
      </c>
      <c r="C42" s="65"/>
      <c r="D42" s="101">
        <v>6744</v>
      </c>
      <c r="E42" s="122"/>
      <c r="F42" s="101">
        <v>11229</v>
      </c>
      <c r="G42" s="101"/>
      <c r="H42" s="72">
        <v>6744</v>
      </c>
      <c r="I42" s="122"/>
      <c r="J42" s="72">
        <v>10894</v>
      </c>
    </row>
    <row r="43" spans="1:10" ht="23.1" customHeight="1" x14ac:dyDescent="0.5">
      <c r="A43" s="85" t="s">
        <v>101</v>
      </c>
      <c r="B43" s="115"/>
      <c r="C43" s="65"/>
      <c r="D43" s="87"/>
      <c r="E43" s="122"/>
      <c r="F43" s="87"/>
      <c r="G43" s="87"/>
      <c r="H43" s="87"/>
      <c r="I43" s="122"/>
      <c r="J43" s="87"/>
    </row>
    <row r="44" spans="1:10" ht="23.1" customHeight="1" x14ac:dyDescent="0.5">
      <c r="A44" s="85" t="s">
        <v>15</v>
      </c>
      <c r="B44" s="115"/>
      <c r="C44" s="65"/>
      <c r="D44" s="87">
        <v>647</v>
      </c>
      <c r="E44" s="101"/>
      <c r="F44" s="87">
        <v>637</v>
      </c>
      <c r="G44" s="87"/>
      <c r="H44" s="87">
        <v>647</v>
      </c>
      <c r="I44" s="122"/>
      <c r="J44" s="87">
        <v>637</v>
      </c>
    </row>
    <row r="45" spans="1:10" ht="23.1" customHeight="1" x14ac:dyDescent="0.5">
      <c r="A45" s="85" t="s">
        <v>16</v>
      </c>
      <c r="B45" s="115"/>
      <c r="D45" s="117">
        <f>4981+50</f>
        <v>5031</v>
      </c>
      <c r="E45" s="101"/>
      <c r="F45" s="117">
        <v>8851</v>
      </c>
      <c r="G45" s="101"/>
      <c r="H45" s="117">
        <f>4781+50</f>
        <v>4831</v>
      </c>
      <c r="I45" s="101"/>
      <c r="J45" s="117">
        <v>8786</v>
      </c>
    </row>
    <row r="46" spans="1:10" ht="23.1" customHeight="1" x14ac:dyDescent="0.5">
      <c r="A46" s="78" t="s">
        <v>17</v>
      </c>
      <c r="B46" s="115"/>
      <c r="C46" s="73"/>
      <c r="D46" s="117">
        <f>SUM(D41:D45)</f>
        <v>76994</v>
      </c>
      <c r="E46" s="101"/>
      <c r="F46" s="117">
        <f>SUM(F41:F45)</f>
        <v>100329</v>
      </c>
      <c r="G46" s="87"/>
      <c r="H46" s="117">
        <f>SUM(H41:H45)</f>
        <v>66806</v>
      </c>
      <c r="I46" s="87"/>
      <c r="J46" s="117">
        <f>SUM(J41:J45)</f>
        <v>90553</v>
      </c>
    </row>
    <row r="47" spans="1:10" ht="23.1" customHeight="1" x14ac:dyDescent="0.5">
      <c r="A47" s="78" t="s">
        <v>18</v>
      </c>
      <c r="B47" s="115"/>
      <c r="C47" s="116"/>
      <c r="D47" s="87"/>
      <c r="E47" s="101"/>
      <c r="F47" s="87"/>
      <c r="G47" s="87"/>
      <c r="H47" s="87"/>
      <c r="I47" s="101"/>
      <c r="J47" s="87"/>
    </row>
    <row r="48" spans="1:10" ht="23.1" customHeight="1" x14ac:dyDescent="0.5">
      <c r="A48" s="85" t="s">
        <v>97</v>
      </c>
      <c r="B48" s="115"/>
      <c r="C48" s="116"/>
      <c r="D48" s="87"/>
      <c r="E48" s="101"/>
      <c r="F48" s="87"/>
      <c r="G48" s="87"/>
      <c r="H48" s="87"/>
      <c r="I48" s="101"/>
      <c r="J48" s="87"/>
    </row>
    <row r="49" spans="1:18" ht="23.1" customHeight="1" x14ac:dyDescent="0.5">
      <c r="A49" s="85" t="s">
        <v>98</v>
      </c>
      <c r="B49" s="115"/>
      <c r="C49" s="116"/>
      <c r="D49" s="87">
        <v>946</v>
      </c>
      <c r="E49" s="101"/>
      <c r="F49" s="87">
        <v>1112</v>
      </c>
      <c r="G49" s="87"/>
      <c r="H49" s="87">
        <v>946</v>
      </c>
      <c r="I49" s="122"/>
      <c r="J49" s="87">
        <v>1112</v>
      </c>
    </row>
    <row r="50" spans="1:18" ht="23.1" customHeight="1" x14ac:dyDescent="0.5">
      <c r="A50" s="85" t="s">
        <v>53</v>
      </c>
      <c r="B50" s="115">
        <v>8</v>
      </c>
      <c r="C50" s="116"/>
      <c r="D50" s="87">
        <v>54652</v>
      </c>
      <c r="E50" s="101"/>
      <c r="F50" s="87">
        <v>58032</v>
      </c>
      <c r="G50" s="87"/>
      <c r="H50" s="87">
        <v>54652</v>
      </c>
      <c r="I50" s="101"/>
      <c r="J50" s="87">
        <v>58032</v>
      </c>
    </row>
    <row r="51" spans="1:18" ht="23.1" customHeight="1" x14ac:dyDescent="0.5">
      <c r="A51" s="78" t="s">
        <v>19</v>
      </c>
      <c r="B51" s="116"/>
      <c r="C51" s="99"/>
      <c r="D51" s="123">
        <f>SUM(D48:D50)</f>
        <v>55598</v>
      </c>
      <c r="E51" s="101"/>
      <c r="F51" s="123">
        <f>SUM(F48:F50)</f>
        <v>59144</v>
      </c>
      <c r="G51" s="87"/>
      <c r="H51" s="123">
        <f>SUM(H48:H50)</f>
        <v>55598</v>
      </c>
      <c r="I51" s="101"/>
      <c r="J51" s="123">
        <f>SUM(J48:J50)</f>
        <v>59144</v>
      </c>
    </row>
    <row r="52" spans="1:18" ht="23.1" customHeight="1" x14ac:dyDescent="0.5">
      <c r="A52" s="78" t="s">
        <v>20</v>
      </c>
      <c r="B52" s="99"/>
      <c r="C52" s="99"/>
      <c r="D52" s="123">
        <f>D51+D46</f>
        <v>132592</v>
      </c>
      <c r="E52" s="101"/>
      <c r="F52" s="123">
        <f>F51+F46</f>
        <v>159473</v>
      </c>
      <c r="G52" s="87"/>
      <c r="H52" s="123">
        <f>H51+H46</f>
        <v>122404</v>
      </c>
      <c r="I52" s="101"/>
      <c r="J52" s="123">
        <f>J51+J46</f>
        <v>149697</v>
      </c>
      <c r="M52" s="124"/>
      <c r="O52" s="124"/>
      <c r="P52" s="124"/>
      <c r="Q52" s="124"/>
      <c r="R52" s="124"/>
    </row>
    <row r="53" spans="1:18" ht="23.1" customHeight="1" x14ac:dyDescent="0.5">
      <c r="A53" s="78" t="s">
        <v>21</v>
      </c>
      <c r="B53" s="68"/>
      <c r="C53" s="65"/>
      <c r="D53" s="114"/>
      <c r="E53" s="67"/>
      <c r="F53" s="114"/>
      <c r="G53" s="114"/>
      <c r="H53" s="114"/>
      <c r="I53" s="67"/>
      <c r="J53" s="114"/>
    </row>
    <row r="54" spans="1:18" ht="23.1" customHeight="1" x14ac:dyDescent="0.5">
      <c r="A54" s="85" t="s">
        <v>22</v>
      </c>
      <c r="B54" s="115"/>
      <c r="C54" s="65"/>
      <c r="D54" s="114"/>
      <c r="E54" s="67"/>
      <c r="F54" s="114"/>
      <c r="G54" s="114"/>
      <c r="H54" s="114"/>
      <c r="I54" s="67"/>
      <c r="J54" s="114"/>
    </row>
    <row r="55" spans="1:18" ht="23.1" customHeight="1" x14ac:dyDescent="0.5">
      <c r="A55" s="85" t="s">
        <v>54</v>
      </c>
      <c r="B55" s="115"/>
      <c r="C55" s="65"/>
      <c r="D55" s="114"/>
      <c r="E55" s="67"/>
      <c r="F55" s="114"/>
      <c r="G55" s="114"/>
      <c r="H55" s="114"/>
      <c r="I55" s="67"/>
      <c r="J55" s="114"/>
    </row>
    <row r="56" spans="1:18" ht="23.1" customHeight="1" thickBot="1" x14ac:dyDescent="0.55000000000000004">
      <c r="A56" s="85" t="s">
        <v>113</v>
      </c>
      <c r="B56" s="115"/>
      <c r="C56" s="65"/>
      <c r="D56" s="125">
        <v>142628</v>
      </c>
      <c r="E56" s="122"/>
      <c r="F56" s="125">
        <v>142628</v>
      </c>
      <c r="G56" s="102"/>
      <c r="H56" s="125">
        <v>142628</v>
      </c>
      <c r="I56" s="122"/>
      <c r="J56" s="125">
        <v>142628</v>
      </c>
    </row>
    <row r="57" spans="1:18" ht="23.1" customHeight="1" thickTop="1" x14ac:dyDescent="0.5">
      <c r="A57" s="85" t="s">
        <v>84</v>
      </c>
      <c r="B57" s="115"/>
      <c r="C57" s="65"/>
    </row>
    <row r="58" spans="1:18" ht="23.1" customHeight="1" x14ac:dyDescent="0.5">
      <c r="A58" s="85" t="s">
        <v>113</v>
      </c>
      <c r="B58" s="68"/>
      <c r="C58" s="65"/>
      <c r="D58" s="87">
        <v>142628</v>
      </c>
      <c r="E58" s="101"/>
      <c r="F58" s="87">
        <v>142628</v>
      </c>
      <c r="G58" s="101"/>
      <c r="H58" s="87">
        <v>142628</v>
      </c>
      <c r="I58" s="122"/>
      <c r="J58" s="126">
        <v>142628</v>
      </c>
    </row>
    <row r="59" spans="1:18" ht="23.1" customHeight="1" x14ac:dyDescent="0.5">
      <c r="A59" s="85" t="s">
        <v>112</v>
      </c>
      <c r="B59" s="68"/>
      <c r="C59" s="65"/>
      <c r="D59" s="87">
        <v>286487</v>
      </c>
      <c r="E59" s="101"/>
      <c r="F59" s="87">
        <v>286487</v>
      </c>
      <c r="G59" s="101"/>
      <c r="H59" s="87">
        <v>286487</v>
      </c>
      <c r="I59" s="122"/>
      <c r="J59" s="87">
        <v>286487</v>
      </c>
    </row>
    <row r="60" spans="1:18" ht="23.1" customHeight="1" x14ac:dyDescent="0.5">
      <c r="A60" s="85" t="s">
        <v>23</v>
      </c>
      <c r="B60" s="116"/>
      <c r="C60" s="127"/>
      <c r="D60" s="87"/>
      <c r="E60" s="122"/>
      <c r="F60" s="87"/>
      <c r="G60" s="87"/>
      <c r="H60" s="87"/>
      <c r="I60" s="122"/>
      <c r="J60" s="87"/>
    </row>
    <row r="61" spans="1:18" ht="23.1" customHeight="1" x14ac:dyDescent="0.5">
      <c r="A61" s="85" t="s">
        <v>24</v>
      </c>
      <c r="B61" s="115"/>
      <c r="C61" s="127"/>
      <c r="D61" s="87">
        <v>14300</v>
      </c>
      <c r="E61" s="122"/>
      <c r="F61" s="87">
        <v>14300</v>
      </c>
      <c r="G61" s="87"/>
      <c r="H61" s="87">
        <v>14300</v>
      </c>
      <c r="I61" s="122"/>
      <c r="J61" s="87">
        <v>14300</v>
      </c>
    </row>
    <row r="62" spans="1:18" ht="23.1" customHeight="1" x14ac:dyDescent="0.5">
      <c r="A62" s="85" t="s">
        <v>55</v>
      </c>
      <c r="B62" s="116"/>
      <c r="C62" s="127"/>
      <c r="D62" s="87">
        <v>929331</v>
      </c>
      <c r="E62" s="122"/>
      <c r="F62" s="87">
        <v>886505</v>
      </c>
      <c r="G62" s="87"/>
      <c r="H62" s="87">
        <v>975518</v>
      </c>
      <c r="I62" s="122"/>
      <c r="J62" s="87">
        <v>929186</v>
      </c>
    </row>
    <row r="63" spans="1:18" ht="23.1" customHeight="1" x14ac:dyDescent="0.5">
      <c r="A63" s="85" t="s">
        <v>56</v>
      </c>
      <c r="B63" s="116"/>
      <c r="C63" s="127"/>
      <c r="D63" s="117">
        <v>-7656</v>
      </c>
      <c r="E63" s="122"/>
      <c r="F63" s="117">
        <v>-14458</v>
      </c>
      <c r="G63" s="87"/>
      <c r="H63" s="117">
        <v>0</v>
      </c>
      <c r="I63" s="122"/>
      <c r="J63" s="117">
        <v>0</v>
      </c>
    </row>
    <row r="64" spans="1:18" ht="23.1" customHeight="1" x14ac:dyDescent="0.5">
      <c r="A64" s="78" t="s">
        <v>25</v>
      </c>
      <c r="B64" s="68"/>
      <c r="C64" s="65"/>
      <c r="D64" s="117">
        <f>SUM(D58:D63)</f>
        <v>1365090</v>
      </c>
      <c r="E64" s="122"/>
      <c r="F64" s="117">
        <f>SUM(F58:F63)</f>
        <v>1315462</v>
      </c>
      <c r="G64" s="87"/>
      <c r="H64" s="117">
        <f>SUM(H58:H63)</f>
        <v>1418933</v>
      </c>
      <c r="I64" s="122"/>
      <c r="J64" s="117">
        <f>SUM(J58:J63)</f>
        <v>1372601</v>
      </c>
    </row>
    <row r="65" spans="1:10" ht="23.1" customHeight="1" thickBot="1" x14ac:dyDescent="0.55000000000000004">
      <c r="A65" s="78" t="s">
        <v>26</v>
      </c>
      <c r="B65" s="115"/>
      <c r="C65" s="65"/>
      <c r="D65" s="120">
        <f>SUM(D52,D64)</f>
        <v>1497682</v>
      </c>
      <c r="E65" s="122"/>
      <c r="F65" s="120">
        <f>SUM(F52,F64)</f>
        <v>1474935</v>
      </c>
      <c r="G65" s="87"/>
      <c r="H65" s="120">
        <f>SUM(H64,H52)</f>
        <v>1541337</v>
      </c>
      <c r="I65" s="87"/>
      <c r="J65" s="120">
        <f>SUM(J64,J52)</f>
        <v>1522298</v>
      </c>
    </row>
    <row r="66" spans="1:10" ht="23.1" customHeight="1" thickTop="1" x14ac:dyDescent="0.5">
      <c r="D66" s="72"/>
      <c r="E66" s="72"/>
      <c r="F66" s="72"/>
      <c r="G66" s="72"/>
      <c r="H66" s="72"/>
      <c r="I66" s="72"/>
      <c r="J66" s="72"/>
    </row>
    <row r="70" spans="1:10" ht="23.1" customHeight="1" x14ac:dyDescent="0.5">
      <c r="A70" s="128"/>
    </row>
  </sheetData>
  <mergeCells count="6">
    <mergeCell ref="A4:J4"/>
    <mergeCell ref="D5:F5"/>
    <mergeCell ref="H5:J5"/>
    <mergeCell ref="A34:J34"/>
    <mergeCell ref="D35:F35"/>
    <mergeCell ref="H35:J35"/>
  </mergeCells>
  <printOptions horizontalCentered="1"/>
  <pageMargins left="0.67" right="0.23622047244094499" top="0.78740157480314998" bottom="0.31496062992126" header="0.31496062992126" footer="0.31496062992126"/>
  <pageSetup paperSize="9" scale="80" fitToHeight="0" orientation="portrait" r:id="rId1"/>
  <rowBreaks count="1" manualBreakCount="1">
    <brk id="3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7"/>
  <sheetViews>
    <sheetView showGridLines="0" view="pageBreakPreview" zoomScaleNormal="70" zoomScaleSheetLayoutView="100" workbookViewId="0">
      <selection activeCell="M51" sqref="M51"/>
    </sheetView>
  </sheetViews>
  <sheetFormatPr defaultColWidth="10.7109375" defaultRowHeight="24" customHeight="1" x14ac:dyDescent="0.5"/>
  <cols>
    <col min="1" max="1" width="51" style="57" customWidth="1"/>
    <col min="2" max="2" width="6.85546875" style="57" customWidth="1"/>
    <col min="3" max="3" width="1.42578125" style="57" customWidth="1"/>
    <col min="4" max="4" width="13.28515625" style="57" customWidth="1"/>
    <col min="5" max="5" width="1.140625" style="57" customWidth="1"/>
    <col min="6" max="6" width="13.28515625" style="57" customWidth="1"/>
    <col min="7" max="7" width="1.140625" style="57" customWidth="1"/>
    <col min="8" max="8" width="13.28515625" style="57" customWidth="1"/>
    <col min="9" max="9" width="1.140625" style="57" customWidth="1"/>
    <col min="10" max="10" width="13.28515625" style="57" customWidth="1"/>
    <col min="11" max="11" width="1.140625" style="57" customWidth="1"/>
    <col min="12" max="12" width="16.140625" style="57" customWidth="1"/>
    <col min="13" max="13" width="12.85546875" style="57" customWidth="1"/>
    <col min="14" max="15" width="10.7109375" style="57"/>
    <col min="16" max="16" width="12.5703125" style="57" customWidth="1"/>
    <col min="17" max="16384" width="10.7109375" style="57"/>
  </cols>
  <sheetData>
    <row r="1" spans="1:15" ht="24" customHeight="1" x14ac:dyDescent="0.5">
      <c r="J1" s="58" t="s">
        <v>66</v>
      </c>
    </row>
    <row r="2" spans="1:15" ht="24" customHeight="1" x14ac:dyDescent="0.5">
      <c r="A2" s="59" t="s">
        <v>104</v>
      </c>
      <c r="B2" s="60"/>
      <c r="C2" s="60"/>
      <c r="D2" s="60"/>
      <c r="E2" s="60"/>
      <c r="F2" s="60"/>
      <c r="G2" s="60"/>
      <c r="H2" s="60"/>
      <c r="I2" s="60"/>
      <c r="J2" s="60"/>
    </row>
    <row r="3" spans="1:15" ht="24" customHeight="1" x14ac:dyDescent="0.5">
      <c r="A3" s="59" t="s">
        <v>57</v>
      </c>
      <c r="B3" s="60"/>
      <c r="C3" s="60"/>
      <c r="D3" s="60"/>
      <c r="E3" s="60"/>
      <c r="F3" s="60"/>
      <c r="G3" s="60"/>
      <c r="H3" s="61"/>
      <c r="I3" s="60"/>
      <c r="J3" s="61"/>
    </row>
    <row r="4" spans="1:15" ht="24" customHeight="1" x14ac:dyDescent="0.5">
      <c r="A4" s="59" t="s">
        <v>107</v>
      </c>
      <c r="B4" s="60"/>
      <c r="C4" s="60"/>
      <c r="D4" s="60"/>
      <c r="E4" s="60"/>
      <c r="F4" s="60"/>
      <c r="G4" s="60"/>
      <c r="H4" s="61"/>
      <c r="I4" s="60"/>
      <c r="J4" s="61"/>
    </row>
    <row r="5" spans="1:15" ht="24" customHeight="1" x14ac:dyDescent="0.5">
      <c r="B5" s="60"/>
      <c r="C5" s="60"/>
      <c r="D5" s="60"/>
      <c r="E5" s="60"/>
      <c r="F5" s="60"/>
      <c r="G5" s="60"/>
      <c r="H5" s="61"/>
      <c r="I5" s="60"/>
      <c r="J5" s="58" t="s">
        <v>76</v>
      </c>
    </row>
    <row r="6" spans="1:15" ht="24" customHeight="1" x14ac:dyDescent="0.5">
      <c r="D6" s="62"/>
      <c r="E6" s="62" t="s">
        <v>0</v>
      </c>
      <c r="F6" s="62"/>
      <c r="G6" s="63"/>
      <c r="H6" s="62"/>
      <c r="I6" s="62" t="s">
        <v>1</v>
      </c>
      <c r="J6" s="62"/>
      <c r="L6" s="64"/>
      <c r="M6" s="64"/>
      <c r="N6" s="64"/>
      <c r="O6" s="64"/>
    </row>
    <row r="7" spans="1:15" ht="24" customHeight="1" x14ac:dyDescent="0.5">
      <c r="B7" s="65" t="s">
        <v>2</v>
      </c>
      <c r="C7" s="65"/>
      <c r="D7" s="66">
        <v>2564</v>
      </c>
      <c r="E7" s="67"/>
      <c r="F7" s="66">
        <v>2563</v>
      </c>
      <c r="G7" s="67"/>
      <c r="H7" s="66">
        <v>2564</v>
      </c>
      <c r="I7" s="67"/>
      <c r="J7" s="66">
        <v>2563</v>
      </c>
      <c r="K7" s="68"/>
    </row>
    <row r="8" spans="1:15" ht="24" customHeight="1" x14ac:dyDescent="0.5">
      <c r="A8" s="69" t="s">
        <v>87</v>
      </c>
      <c r="B8" s="65"/>
      <c r="C8" s="65"/>
      <c r="D8" s="66"/>
      <c r="E8" s="67"/>
      <c r="F8" s="66"/>
      <c r="G8" s="67"/>
      <c r="H8" s="66"/>
      <c r="I8" s="67"/>
      <c r="J8" s="66"/>
      <c r="K8" s="68"/>
    </row>
    <row r="9" spans="1:15" ht="24" customHeight="1" x14ac:dyDescent="0.5">
      <c r="A9" s="70" t="s">
        <v>27</v>
      </c>
      <c r="H9" s="68"/>
      <c r="I9" s="68"/>
      <c r="J9" s="68"/>
      <c r="K9" s="68"/>
    </row>
    <row r="10" spans="1:15" ht="24" customHeight="1" x14ac:dyDescent="0.5">
      <c r="A10" s="71" t="s">
        <v>146</v>
      </c>
      <c r="B10" s="73"/>
      <c r="D10" s="72">
        <v>184838</v>
      </c>
      <c r="F10" s="72">
        <v>244077</v>
      </c>
      <c r="G10" s="72"/>
      <c r="H10" s="72">
        <v>183224</v>
      </c>
      <c r="I10" s="72"/>
      <c r="J10" s="72">
        <v>243533</v>
      </c>
    </row>
    <row r="11" spans="1:15" ht="24" customHeight="1" x14ac:dyDescent="0.5">
      <c r="A11" s="57" t="s">
        <v>114</v>
      </c>
      <c r="B11" s="71"/>
      <c r="D11" s="72">
        <v>3133</v>
      </c>
      <c r="F11" s="72">
        <v>4679</v>
      </c>
      <c r="G11" s="72"/>
      <c r="H11" s="72">
        <v>3133</v>
      </c>
      <c r="I11" s="72"/>
      <c r="J11" s="72">
        <v>4679</v>
      </c>
    </row>
    <row r="12" spans="1:15" ht="24" customHeight="1" x14ac:dyDescent="0.5">
      <c r="A12" s="57" t="s">
        <v>28</v>
      </c>
      <c r="B12" s="73"/>
      <c r="D12" s="72">
        <v>245</v>
      </c>
      <c r="F12" s="72">
        <v>332</v>
      </c>
      <c r="G12" s="72"/>
      <c r="H12" s="72">
        <v>245</v>
      </c>
      <c r="I12" s="72"/>
      <c r="J12" s="72">
        <v>332</v>
      </c>
    </row>
    <row r="13" spans="1:15" ht="24" customHeight="1" x14ac:dyDescent="0.5">
      <c r="A13" s="70" t="s">
        <v>29</v>
      </c>
      <c r="B13" s="73"/>
      <c r="D13" s="74">
        <f>SUM(D10:D12)</f>
        <v>188216</v>
      </c>
      <c r="E13" s="72"/>
      <c r="F13" s="74">
        <f>SUM(F10:F12)</f>
        <v>249088</v>
      </c>
      <c r="G13" s="72"/>
      <c r="H13" s="74">
        <f>SUM(H10:H12)</f>
        <v>186602</v>
      </c>
      <c r="I13" s="72"/>
      <c r="J13" s="74">
        <f>SUM(J10:J12)</f>
        <v>248544</v>
      </c>
    </row>
    <row r="14" spans="1:15" ht="24" customHeight="1" x14ac:dyDescent="0.5">
      <c r="A14" s="70" t="s">
        <v>30</v>
      </c>
      <c r="B14" s="73"/>
      <c r="D14" s="72"/>
      <c r="E14" s="72"/>
      <c r="F14" s="72"/>
      <c r="G14" s="72"/>
      <c r="H14" s="72"/>
      <c r="I14" s="72"/>
      <c r="J14" s="72"/>
    </row>
    <row r="15" spans="1:15" ht="24" customHeight="1" x14ac:dyDescent="0.5">
      <c r="A15" s="57" t="s">
        <v>147</v>
      </c>
      <c r="D15" s="72">
        <v>128268</v>
      </c>
      <c r="F15" s="72">
        <v>209838</v>
      </c>
      <c r="G15" s="72"/>
      <c r="H15" s="72">
        <v>125495</v>
      </c>
      <c r="I15" s="72"/>
      <c r="J15" s="72">
        <v>208224</v>
      </c>
    </row>
    <row r="16" spans="1:15" ht="24" customHeight="1" x14ac:dyDescent="0.5">
      <c r="A16" s="71" t="s">
        <v>138</v>
      </c>
      <c r="B16" s="75"/>
      <c r="D16" s="72">
        <v>3517</v>
      </c>
      <c r="E16" s="72"/>
      <c r="F16" s="72">
        <v>5234</v>
      </c>
      <c r="G16" s="72"/>
      <c r="H16" s="72">
        <v>3438</v>
      </c>
      <c r="I16" s="72"/>
      <c r="J16" s="72">
        <v>5155</v>
      </c>
    </row>
    <row r="17" spans="1:12" ht="24" customHeight="1" x14ac:dyDescent="0.5">
      <c r="A17" s="71" t="s">
        <v>31</v>
      </c>
      <c r="B17" s="75"/>
      <c r="D17" s="72">
        <v>18671</v>
      </c>
      <c r="E17" s="72"/>
      <c r="F17" s="72">
        <v>23480</v>
      </c>
      <c r="G17" s="72"/>
      <c r="H17" s="72">
        <v>16595</v>
      </c>
      <c r="I17" s="72"/>
      <c r="J17" s="72">
        <v>21362</v>
      </c>
    </row>
    <row r="18" spans="1:12" ht="24" customHeight="1" x14ac:dyDescent="0.5">
      <c r="A18" s="70" t="s">
        <v>32</v>
      </c>
      <c r="D18" s="74">
        <f>SUM(D15:D17)</f>
        <v>150456</v>
      </c>
      <c r="E18" s="72"/>
      <c r="F18" s="74">
        <f>SUM(F15:F17)</f>
        <v>238552</v>
      </c>
      <c r="G18" s="72"/>
      <c r="H18" s="74">
        <f>SUM(H15:H17)</f>
        <v>145528</v>
      </c>
      <c r="I18" s="72"/>
      <c r="J18" s="74">
        <f>SUM(J15:J17)</f>
        <v>234741</v>
      </c>
    </row>
    <row r="19" spans="1:12" ht="24" customHeight="1" x14ac:dyDescent="0.5">
      <c r="A19" s="59" t="s">
        <v>140</v>
      </c>
      <c r="B19" s="73"/>
      <c r="D19" s="72">
        <f>SUM(D13-D18)</f>
        <v>37760</v>
      </c>
      <c r="E19" s="72"/>
      <c r="F19" s="72">
        <f>SUM(F13-F18)</f>
        <v>10536</v>
      </c>
      <c r="G19" s="72"/>
      <c r="H19" s="72">
        <f>SUM(H13-H18)</f>
        <v>41074</v>
      </c>
      <c r="I19" s="72"/>
      <c r="J19" s="72">
        <f>SUM(J13-J18)</f>
        <v>13803</v>
      </c>
    </row>
    <row r="20" spans="1:12" ht="24" customHeight="1" x14ac:dyDescent="0.5">
      <c r="A20" s="71" t="s">
        <v>115</v>
      </c>
      <c r="B20" s="73"/>
      <c r="D20" s="76">
        <v>508</v>
      </c>
      <c r="E20" s="76"/>
      <c r="F20" s="76">
        <v>470</v>
      </c>
      <c r="G20" s="76"/>
      <c r="H20" s="76">
        <v>700</v>
      </c>
      <c r="I20" s="76"/>
      <c r="J20" s="76">
        <v>670</v>
      </c>
    </row>
    <row r="21" spans="1:12" ht="24" customHeight="1" x14ac:dyDescent="0.5">
      <c r="A21" s="71" t="s">
        <v>103</v>
      </c>
      <c r="D21" s="77">
        <v>-25</v>
      </c>
      <c r="E21" s="72"/>
      <c r="F21" s="77">
        <v>-34</v>
      </c>
      <c r="G21" s="72"/>
      <c r="H21" s="77">
        <v>-25</v>
      </c>
      <c r="I21" s="72"/>
      <c r="J21" s="77">
        <v>-34</v>
      </c>
    </row>
    <row r="22" spans="1:12" ht="24" customHeight="1" x14ac:dyDescent="0.5">
      <c r="A22" s="59" t="s">
        <v>132</v>
      </c>
      <c r="B22" s="73"/>
      <c r="D22" s="72">
        <f>SUM(D19:D21)</f>
        <v>38243</v>
      </c>
      <c r="E22" s="72"/>
      <c r="F22" s="72">
        <f>SUM(F19:F21)</f>
        <v>10972</v>
      </c>
      <c r="G22" s="72"/>
      <c r="H22" s="72">
        <f>SUM(H19:H21)</f>
        <v>41749</v>
      </c>
      <c r="I22" s="72"/>
      <c r="J22" s="72">
        <f>SUM(J19:J21)</f>
        <v>14439</v>
      </c>
    </row>
    <row r="23" spans="1:12" ht="24" customHeight="1" x14ac:dyDescent="0.5">
      <c r="A23" s="57" t="s">
        <v>116</v>
      </c>
      <c r="B23" s="73">
        <v>9</v>
      </c>
      <c r="D23" s="77">
        <v>273</v>
      </c>
      <c r="E23" s="72"/>
      <c r="F23" s="77">
        <v>5606</v>
      </c>
      <c r="G23" s="72"/>
      <c r="H23" s="77">
        <v>273</v>
      </c>
      <c r="I23" s="72"/>
      <c r="J23" s="77">
        <v>5606</v>
      </c>
    </row>
    <row r="24" spans="1:12" ht="24" customHeight="1" x14ac:dyDescent="0.5">
      <c r="A24" s="78" t="s">
        <v>71</v>
      </c>
      <c r="D24" s="72">
        <f>SUM(D22:D23)</f>
        <v>38516</v>
      </c>
      <c r="E24" s="72"/>
      <c r="F24" s="72">
        <f>SUM(F22:F23)</f>
        <v>16578</v>
      </c>
      <c r="G24" s="72"/>
      <c r="H24" s="72">
        <f>SUM(H22:H23)</f>
        <v>42022</v>
      </c>
      <c r="I24" s="72"/>
      <c r="J24" s="72">
        <f>SUM(J22:J23)</f>
        <v>20045</v>
      </c>
    </row>
    <row r="25" spans="1:12" ht="24" customHeight="1" x14ac:dyDescent="0.5">
      <c r="A25" s="79"/>
      <c r="D25" s="80"/>
      <c r="E25" s="72"/>
      <c r="F25" s="80"/>
      <c r="G25" s="72"/>
      <c r="H25" s="80"/>
      <c r="I25" s="72"/>
      <c r="J25" s="80"/>
      <c r="L25" s="81"/>
    </row>
    <row r="26" spans="1:12" ht="24" customHeight="1" x14ac:dyDescent="0.5">
      <c r="A26" s="82" t="s">
        <v>63</v>
      </c>
      <c r="B26" s="65"/>
      <c r="C26" s="65"/>
      <c r="D26" s="66"/>
      <c r="E26" s="67"/>
      <c r="F26" s="66"/>
      <c r="G26" s="67"/>
      <c r="H26" s="66"/>
      <c r="I26" s="67"/>
      <c r="J26" s="66"/>
    </row>
    <row r="27" spans="1:12" ht="24" customHeight="1" x14ac:dyDescent="0.5">
      <c r="A27" s="83" t="s">
        <v>152</v>
      </c>
      <c r="B27" s="65"/>
      <c r="C27" s="65"/>
      <c r="D27" s="66"/>
      <c r="E27" s="67"/>
      <c r="F27" s="66"/>
      <c r="G27" s="67"/>
      <c r="H27" s="66"/>
      <c r="I27" s="67"/>
      <c r="J27" s="66"/>
    </row>
    <row r="28" spans="1:12" ht="24" customHeight="1" x14ac:dyDescent="0.5">
      <c r="A28" s="83" t="s">
        <v>153</v>
      </c>
      <c r="B28" s="65"/>
      <c r="C28" s="65"/>
      <c r="D28" s="66"/>
      <c r="E28" s="67"/>
      <c r="F28" s="66"/>
      <c r="G28" s="67"/>
      <c r="H28" s="66"/>
      <c r="I28" s="67"/>
      <c r="J28" s="66"/>
    </row>
    <row r="29" spans="1:12" ht="24" customHeight="1" x14ac:dyDescent="0.5">
      <c r="A29" s="84" t="s">
        <v>117</v>
      </c>
      <c r="B29" s="65"/>
      <c r="C29" s="65"/>
      <c r="D29" s="66"/>
      <c r="E29" s="67"/>
      <c r="F29" s="66"/>
      <c r="G29" s="67"/>
      <c r="H29" s="66"/>
      <c r="I29" s="67"/>
      <c r="J29" s="66"/>
    </row>
    <row r="30" spans="1:12" ht="24" customHeight="1" x14ac:dyDescent="0.5">
      <c r="A30" s="85" t="s">
        <v>118</v>
      </c>
      <c r="B30" s="73"/>
      <c r="D30" s="76">
        <v>6802</v>
      </c>
      <c r="E30" s="76"/>
      <c r="F30" s="76">
        <v>14484</v>
      </c>
      <c r="G30" s="76"/>
      <c r="H30" s="76">
        <v>0</v>
      </c>
      <c r="I30" s="76"/>
      <c r="J30" s="76">
        <v>0</v>
      </c>
    </row>
    <row r="31" spans="1:12" ht="24" customHeight="1" x14ac:dyDescent="0.5">
      <c r="A31" s="83" t="s">
        <v>154</v>
      </c>
      <c r="B31" s="73"/>
      <c r="D31" s="76"/>
      <c r="E31" s="76"/>
      <c r="F31" s="76"/>
      <c r="G31" s="76"/>
      <c r="H31" s="76"/>
      <c r="I31" s="76"/>
      <c r="J31" s="76"/>
    </row>
    <row r="32" spans="1:12" ht="24" customHeight="1" x14ac:dyDescent="0.5">
      <c r="A32" s="83" t="s">
        <v>153</v>
      </c>
      <c r="B32" s="73"/>
      <c r="D32" s="76"/>
      <c r="E32" s="76"/>
      <c r="F32" s="76"/>
      <c r="G32" s="76"/>
      <c r="H32" s="76"/>
      <c r="I32" s="76"/>
      <c r="J32" s="76"/>
    </row>
    <row r="33" spans="1:12" ht="24" customHeight="1" x14ac:dyDescent="0.5">
      <c r="A33" s="85" t="s">
        <v>155</v>
      </c>
      <c r="B33" s="73"/>
      <c r="D33" s="76"/>
      <c r="E33" s="76"/>
      <c r="F33" s="76"/>
      <c r="G33" s="76"/>
      <c r="H33" s="76"/>
      <c r="I33" s="76"/>
      <c r="J33" s="76"/>
    </row>
    <row r="34" spans="1:12" ht="24" customHeight="1" x14ac:dyDescent="0.5">
      <c r="A34" s="85" t="s">
        <v>156</v>
      </c>
      <c r="B34" s="73"/>
      <c r="D34" s="129">
        <v>4310</v>
      </c>
      <c r="E34" s="87"/>
      <c r="F34" s="86">
        <v>0</v>
      </c>
      <c r="G34" s="87"/>
      <c r="H34" s="86">
        <v>4310</v>
      </c>
      <c r="I34" s="87"/>
      <c r="J34" s="86">
        <v>0</v>
      </c>
    </row>
    <row r="35" spans="1:12" ht="24" customHeight="1" x14ac:dyDescent="0.5">
      <c r="A35" s="82" t="s">
        <v>79</v>
      </c>
      <c r="B35" s="88"/>
      <c r="D35" s="89">
        <f>SUM(D29:D34)</f>
        <v>11112</v>
      </c>
      <c r="E35" s="87"/>
      <c r="F35" s="89">
        <f>SUM(F29:F34)</f>
        <v>14484</v>
      </c>
      <c r="G35" s="87"/>
      <c r="H35" s="89">
        <f>SUM(H29:H34)</f>
        <v>4310</v>
      </c>
      <c r="I35" s="87"/>
      <c r="J35" s="89">
        <f>SUM(J29:J34)</f>
        <v>0</v>
      </c>
    </row>
    <row r="36" spans="1:12" ht="24" customHeight="1" x14ac:dyDescent="0.5">
      <c r="A36" s="82"/>
      <c r="D36" s="90"/>
      <c r="E36" s="91"/>
      <c r="F36" s="90"/>
      <c r="G36" s="92"/>
      <c r="H36" s="90"/>
      <c r="I36" s="93"/>
      <c r="J36" s="90"/>
    </row>
    <row r="37" spans="1:12" ht="24" customHeight="1" thickBot="1" x14ac:dyDescent="0.55000000000000004">
      <c r="A37" s="82" t="s">
        <v>67</v>
      </c>
      <c r="D37" s="94">
        <f>SUM(D24,D35)</f>
        <v>49628</v>
      </c>
      <c r="E37" s="91"/>
      <c r="F37" s="94">
        <f>SUM(F24,F35)</f>
        <v>31062</v>
      </c>
      <c r="G37" s="92"/>
      <c r="H37" s="94">
        <f>SUM(H24,H35)</f>
        <v>46332</v>
      </c>
      <c r="I37" s="93"/>
      <c r="J37" s="94">
        <f>SUM(J24,J35)</f>
        <v>20045</v>
      </c>
    </row>
    <row r="38" spans="1:12" ht="24" customHeight="1" thickTop="1" x14ac:dyDescent="0.5">
      <c r="A38" s="82"/>
      <c r="D38" s="90"/>
      <c r="E38" s="91"/>
      <c r="F38" s="90"/>
      <c r="G38" s="92"/>
      <c r="H38" s="90"/>
      <c r="I38" s="93"/>
      <c r="J38" s="90"/>
    </row>
    <row r="39" spans="1:12" ht="24" customHeight="1" x14ac:dyDescent="0.5">
      <c r="A39" s="57" t="s">
        <v>75</v>
      </c>
      <c r="D39" s="95"/>
      <c r="E39" s="91"/>
      <c r="F39" s="95"/>
      <c r="G39" s="92"/>
      <c r="H39" s="90"/>
      <c r="I39" s="93"/>
      <c r="J39" s="90"/>
      <c r="L39" s="96"/>
    </row>
    <row r="40" spans="1:12" ht="24" customHeight="1" x14ac:dyDescent="0.5">
      <c r="J40" s="58" t="s">
        <v>66</v>
      </c>
    </row>
    <row r="41" spans="1:12" ht="24" customHeight="1" x14ac:dyDescent="0.5">
      <c r="A41" s="59" t="s">
        <v>104</v>
      </c>
      <c r="B41" s="60"/>
      <c r="C41" s="60"/>
      <c r="D41" s="60"/>
      <c r="E41" s="60"/>
      <c r="F41" s="60"/>
      <c r="G41" s="60"/>
      <c r="H41" s="60"/>
      <c r="I41" s="60"/>
      <c r="J41" s="60"/>
    </row>
    <row r="42" spans="1:12" ht="24" customHeight="1" x14ac:dyDescent="0.5">
      <c r="A42" s="59" t="s">
        <v>64</v>
      </c>
      <c r="B42" s="60"/>
      <c r="C42" s="60"/>
      <c r="D42" s="60"/>
      <c r="E42" s="60"/>
      <c r="F42" s="60"/>
      <c r="G42" s="60"/>
      <c r="H42" s="61"/>
      <c r="I42" s="60"/>
      <c r="J42" s="61"/>
    </row>
    <row r="43" spans="1:12" ht="24" customHeight="1" x14ac:dyDescent="0.5">
      <c r="A43" s="59" t="s">
        <v>107</v>
      </c>
      <c r="B43" s="60"/>
      <c r="C43" s="60"/>
      <c r="D43" s="60"/>
      <c r="E43" s="60"/>
      <c r="F43" s="60"/>
      <c r="G43" s="60"/>
      <c r="H43" s="61"/>
      <c r="I43" s="60"/>
      <c r="J43" s="61"/>
    </row>
    <row r="44" spans="1:12" ht="24" customHeight="1" x14ac:dyDescent="0.5">
      <c r="B44" s="60"/>
      <c r="C44" s="60"/>
      <c r="D44" s="60"/>
      <c r="E44" s="60"/>
      <c r="F44" s="60"/>
      <c r="G44" s="60"/>
      <c r="H44" s="61"/>
      <c r="I44" s="60"/>
      <c r="J44" s="58" t="s">
        <v>76</v>
      </c>
    </row>
    <row r="45" spans="1:12" ht="24" customHeight="1" x14ac:dyDescent="0.5">
      <c r="D45" s="62"/>
      <c r="E45" s="62" t="s">
        <v>0</v>
      </c>
      <c r="F45" s="62"/>
      <c r="G45" s="63"/>
      <c r="H45" s="62"/>
      <c r="I45" s="62" t="s">
        <v>1</v>
      </c>
      <c r="J45" s="62"/>
    </row>
    <row r="46" spans="1:12" ht="24" customHeight="1" x14ac:dyDescent="0.5">
      <c r="B46" s="65" t="s">
        <v>2</v>
      </c>
      <c r="C46" s="65"/>
      <c r="D46" s="66">
        <v>2564</v>
      </c>
      <c r="E46" s="67"/>
      <c r="F46" s="66">
        <v>2563</v>
      </c>
      <c r="G46" s="67"/>
      <c r="H46" s="66">
        <v>2564</v>
      </c>
      <c r="I46" s="67"/>
      <c r="J46" s="66">
        <v>2563</v>
      </c>
    </row>
    <row r="47" spans="1:12" ht="24" customHeight="1" x14ac:dyDescent="0.5">
      <c r="A47" s="82" t="s">
        <v>130</v>
      </c>
      <c r="D47" s="93"/>
      <c r="E47" s="91"/>
      <c r="F47" s="93"/>
      <c r="G47" s="97"/>
      <c r="H47" s="98"/>
      <c r="I47" s="93"/>
      <c r="J47" s="98"/>
    </row>
    <row r="48" spans="1:12" ht="24" customHeight="1" thickBot="1" x14ac:dyDescent="0.55000000000000004">
      <c r="A48" s="68" t="s">
        <v>58</v>
      </c>
      <c r="D48" s="94">
        <f>SUM(D24)</f>
        <v>38516</v>
      </c>
      <c r="E48" s="99"/>
      <c r="F48" s="94">
        <f>SUM(F24)</f>
        <v>16578</v>
      </c>
      <c r="G48" s="72"/>
      <c r="H48" s="94">
        <f>H24</f>
        <v>42022</v>
      </c>
      <c r="I48" s="93"/>
      <c r="J48" s="94">
        <f>J24</f>
        <v>20045</v>
      </c>
    </row>
    <row r="49" spans="1:12" ht="24" customHeight="1" thickTop="1" x14ac:dyDescent="0.5">
      <c r="A49" s="100"/>
      <c r="D49" s="101"/>
      <c r="E49" s="72"/>
      <c r="F49" s="101"/>
      <c r="G49" s="102"/>
      <c r="H49" s="102"/>
      <c r="I49" s="102"/>
      <c r="J49" s="102"/>
    </row>
    <row r="50" spans="1:12" ht="24" customHeight="1" x14ac:dyDescent="0.5">
      <c r="A50" s="69" t="s">
        <v>59</v>
      </c>
      <c r="D50" s="72"/>
      <c r="E50" s="72"/>
      <c r="F50" s="72"/>
      <c r="G50" s="72"/>
      <c r="H50" s="101"/>
      <c r="I50" s="101"/>
      <c r="J50" s="101"/>
      <c r="L50" s="103"/>
    </row>
    <row r="51" spans="1:12" ht="24" customHeight="1" thickBot="1" x14ac:dyDescent="0.55000000000000004">
      <c r="A51" s="68" t="s">
        <v>58</v>
      </c>
      <c r="D51" s="94">
        <f>D37</f>
        <v>49628</v>
      </c>
      <c r="E51" s="72"/>
      <c r="F51" s="94">
        <f>F37</f>
        <v>31062</v>
      </c>
      <c r="G51" s="72"/>
      <c r="H51" s="94">
        <f>H37</f>
        <v>46332</v>
      </c>
      <c r="I51" s="93"/>
      <c r="J51" s="94">
        <f>J37</f>
        <v>20045</v>
      </c>
    </row>
    <row r="52" spans="1:12" ht="24" customHeight="1" thickTop="1" x14ac:dyDescent="0.5">
      <c r="A52" s="68"/>
      <c r="D52" s="104"/>
      <c r="E52" s="104"/>
      <c r="F52" s="104"/>
      <c r="G52" s="104"/>
      <c r="H52" s="104"/>
      <c r="I52" s="104"/>
      <c r="J52" s="104"/>
    </row>
    <row r="53" spans="1:12" ht="24" customHeight="1" x14ac:dyDescent="0.5">
      <c r="A53" s="69" t="s">
        <v>93</v>
      </c>
      <c r="B53" s="73">
        <v>10</v>
      </c>
      <c r="D53" s="105"/>
      <c r="E53" s="99"/>
      <c r="F53" s="105"/>
      <c r="G53" s="99"/>
      <c r="H53" s="105"/>
      <c r="I53" s="105"/>
      <c r="J53" s="105"/>
      <c r="L53" s="103"/>
    </row>
    <row r="54" spans="1:12" ht="24" customHeight="1" x14ac:dyDescent="0.5">
      <c r="A54" s="85" t="s">
        <v>33</v>
      </c>
      <c r="D54" s="106"/>
      <c r="E54" s="99"/>
      <c r="F54" s="106"/>
      <c r="G54" s="105"/>
      <c r="H54" s="106"/>
      <c r="I54" s="105"/>
      <c r="J54" s="106"/>
    </row>
    <row r="55" spans="1:12" ht="24" customHeight="1" thickBot="1" x14ac:dyDescent="0.55000000000000004">
      <c r="A55" s="85" t="s">
        <v>131</v>
      </c>
      <c r="D55" s="107">
        <f>D24/570511</f>
        <v>6.7511406440892457E-2</v>
      </c>
      <c r="E55" s="108"/>
      <c r="F55" s="107">
        <f>F24/570511</f>
        <v>2.9058160140645842E-2</v>
      </c>
      <c r="G55" s="108"/>
      <c r="H55" s="107">
        <f>H24/570511</f>
        <v>7.36567743654373E-2</v>
      </c>
      <c r="I55" s="106"/>
      <c r="J55" s="107">
        <f>J24/570511</f>
        <v>3.5135168296492089E-2</v>
      </c>
      <c r="L55" s="109"/>
    </row>
    <row r="56" spans="1:12" ht="24" customHeight="1" thickTop="1" x14ac:dyDescent="0.5">
      <c r="A56" s="59"/>
      <c r="D56" s="110"/>
      <c r="E56" s="72"/>
      <c r="F56" s="110"/>
      <c r="G56" s="72"/>
      <c r="H56" s="110"/>
      <c r="I56" s="72"/>
      <c r="J56" s="110"/>
    </row>
    <row r="57" spans="1:12" ht="24" customHeight="1" x14ac:dyDescent="0.5">
      <c r="A57" s="57" t="s">
        <v>75</v>
      </c>
      <c r="E57" s="111"/>
      <c r="G57" s="111"/>
      <c r="H57" s="111"/>
      <c r="I57" s="111"/>
      <c r="J57" s="111"/>
    </row>
  </sheetData>
  <customSheetViews>
    <customSheetView guid="{E8EB09DC-331B-455E-B96E-C83E5DBF8B12}" showPageBreaks="1" showGridLines="0" printArea="1" view="pageBreakPreview" topLeftCell="A16">
      <selection activeCell="B20" sqref="B2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1"/>
    </customSheetView>
    <customSheetView guid="{6B173BD9-73EB-4A05-80C7-E17E753E42F2}" showPageBreaks="1" showGridLines="0" printArea="1" view="pageBreakPreview" topLeftCell="A25">
      <selection activeCell="A50" sqref="A5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2"/>
    </customSheetView>
  </customSheetViews>
  <printOptions horizontalCentered="1"/>
  <pageMargins left="0.72" right="0.3" top="0.78740157480314998" bottom="0.2" header="0.31496062992126" footer="0.31496062992126"/>
  <pageSetup paperSize="9" scale="80" fitToHeight="0" orientation="portrait" r:id="rId3"/>
  <rowBreaks count="3" manualBreakCount="3">
    <brk id="39" max="16383" man="1"/>
    <brk id="93" max="16383" man="1"/>
    <brk id="1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5"/>
  <sheetViews>
    <sheetView showGridLines="0" view="pageBreakPreview" topLeftCell="A15" zoomScale="85" zoomScaleNormal="80" zoomScaleSheetLayoutView="85" workbookViewId="0">
      <selection activeCell="B16" sqref="B16"/>
    </sheetView>
  </sheetViews>
  <sheetFormatPr defaultColWidth="9.140625" defaultRowHeight="24" customHeight="1" x14ac:dyDescent="0.2"/>
  <cols>
    <col min="1" max="1" width="36.7109375" style="13" customWidth="1"/>
    <col min="2" max="2" width="20.28515625" style="13" bestFit="1" customWidth="1"/>
    <col min="3" max="3" width="1" style="15" customWidth="1"/>
    <col min="4" max="4" width="16.85546875" style="13" customWidth="1"/>
    <col min="5" max="5" width="1" style="15" customWidth="1"/>
    <col min="6" max="6" width="16.85546875" style="13" customWidth="1"/>
    <col min="7" max="7" width="1" style="13" customWidth="1"/>
    <col min="8" max="8" width="16.85546875" style="13" customWidth="1"/>
    <col min="9" max="9" width="1" style="13" customWidth="1"/>
    <col min="10" max="10" width="18.5703125" style="13" customWidth="1"/>
    <col min="11" max="11" width="1" style="13" customWidth="1"/>
    <col min="12" max="12" width="18.28515625" style="13" customWidth="1"/>
    <col min="13" max="13" width="1" style="13" customWidth="1"/>
    <col min="14" max="14" width="18.28515625" style="13" customWidth="1"/>
    <col min="15" max="15" width="1" style="13" customWidth="1"/>
    <col min="16" max="16" width="16.85546875" style="13" customWidth="1"/>
    <col min="17" max="16384" width="9.140625" style="13"/>
  </cols>
  <sheetData>
    <row r="1" spans="1:16" ht="24" customHeight="1" x14ac:dyDescent="0.2">
      <c r="N1" s="25" t="s">
        <v>66</v>
      </c>
    </row>
    <row r="2" spans="1:16" ht="24" customHeight="1" x14ac:dyDescent="0.2">
      <c r="A2" s="135" t="s">
        <v>104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6" ht="24" customHeight="1" x14ac:dyDescent="0.2">
      <c r="A3" s="135" t="s">
        <v>45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6" ht="24" customHeight="1" x14ac:dyDescent="0.2">
      <c r="A4" s="135" t="s">
        <v>107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</row>
    <row r="5" spans="1:16" ht="24" customHeight="1" x14ac:dyDescent="0.2">
      <c r="B5" s="136" t="s">
        <v>65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</row>
    <row r="6" spans="1:16" ht="24" customHeight="1" x14ac:dyDescent="0.2">
      <c r="B6" s="137" t="s">
        <v>0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6" ht="24" customHeight="1" x14ac:dyDescent="0.2">
      <c r="B7" s="14"/>
      <c r="D7" s="14"/>
      <c r="J7" s="138" t="s">
        <v>56</v>
      </c>
      <c r="K7" s="138"/>
      <c r="L7" s="138"/>
      <c r="M7" s="138"/>
    </row>
    <row r="8" spans="1:16" s="14" customFormat="1" ht="24" customHeight="1" x14ac:dyDescent="0.2">
      <c r="J8" s="16" t="s">
        <v>86</v>
      </c>
    </row>
    <row r="9" spans="1:16" s="14" customFormat="1" ht="24" customHeight="1" x14ac:dyDescent="0.2">
      <c r="C9" s="15"/>
      <c r="E9" s="15"/>
      <c r="F9" s="134" t="s">
        <v>23</v>
      </c>
      <c r="G9" s="134"/>
      <c r="H9" s="134"/>
      <c r="J9" s="14" t="s">
        <v>123</v>
      </c>
    </row>
    <row r="10" spans="1:16" s="14" customFormat="1" ht="24" customHeight="1" x14ac:dyDescent="0.2">
      <c r="B10" s="14" t="s">
        <v>60</v>
      </c>
      <c r="C10" s="15"/>
      <c r="D10" s="14" t="s">
        <v>119</v>
      </c>
      <c r="E10" s="15"/>
      <c r="F10" s="14" t="s">
        <v>99</v>
      </c>
      <c r="J10" s="14" t="s">
        <v>124</v>
      </c>
      <c r="L10" s="14" t="s">
        <v>61</v>
      </c>
      <c r="N10" s="14" t="s">
        <v>78</v>
      </c>
    </row>
    <row r="11" spans="1:16" s="14" customFormat="1" ht="24" customHeight="1" x14ac:dyDescent="0.2">
      <c r="B11" s="17" t="s">
        <v>139</v>
      </c>
      <c r="C11" s="18"/>
      <c r="D11" s="17" t="s">
        <v>120</v>
      </c>
      <c r="E11" s="18"/>
      <c r="F11" s="17" t="s">
        <v>91</v>
      </c>
      <c r="H11" s="17" t="s">
        <v>46</v>
      </c>
      <c r="J11" s="17" t="s">
        <v>125</v>
      </c>
      <c r="L11" s="17" t="s">
        <v>62</v>
      </c>
      <c r="N11" s="17" t="s">
        <v>21</v>
      </c>
    </row>
    <row r="12" spans="1:16" ht="24" customHeight="1" x14ac:dyDescent="0.2">
      <c r="A12" s="19" t="s">
        <v>94</v>
      </c>
      <c r="B12" s="20">
        <v>142628</v>
      </c>
      <c r="C12" s="20"/>
      <c r="D12" s="20">
        <v>286487</v>
      </c>
      <c r="E12" s="20"/>
      <c r="F12" s="20">
        <v>14300</v>
      </c>
      <c r="G12" s="20"/>
      <c r="H12" s="20">
        <v>879154</v>
      </c>
      <c r="I12" s="20"/>
      <c r="J12" s="20">
        <v>-14450</v>
      </c>
      <c r="K12" s="20"/>
      <c r="L12" s="20">
        <f>SUM(I12:J12)</f>
        <v>-14450</v>
      </c>
      <c r="M12" s="20"/>
      <c r="N12" s="20">
        <f>SUM(L12,B12,F12,H12,D12)</f>
        <v>1308119</v>
      </c>
    </row>
    <row r="13" spans="1:16" ht="24" customHeight="1" x14ac:dyDescent="0.2">
      <c r="A13" s="13" t="s">
        <v>71</v>
      </c>
      <c r="B13" s="20">
        <v>0</v>
      </c>
      <c r="C13" s="20"/>
      <c r="D13" s="20">
        <v>0</v>
      </c>
      <c r="E13" s="20"/>
      <c r="F13" s="20">
        <v>0</v>
      </c>
      <c r="G13" s="20"/>
      <c r="H13" s="20">
        <f>PL!F24</f>
        <v>16578</v>
      </c>
      <c r="I13" s="20"/>
      <c r="J13" s="20">
        <v>0</v>
      </c>
      <c r="K13" s="20"/>
      <c r="L13" s="20">
        <v>0</v>
      </c>
      <c r="M13" s="20"/>
      <c r="N13" s="20">
        <f t="shared" ref="N13:N14" si="0">SUM(L13,B13,F13,H13,D13)</f>
        <v>16578</v>
      </c>
    </row>
    <row r="14" spans="1:16" ht="24" customHeight="1" x14ac:dyDescent="0.2">
      <c r="A14" s="13" t="s">
        <v>79</v>
      </c>
      <c r="B14" s="21">
        <v>0</v>
      </c>
      <c r="C14" s="20"/>
      <c r="D14" s="21">
        <v>0</v>
      </c>
      <c r="E14" s="20"/>
      <c r="F14" s="21">
        <v>0</v>
      </c>
      <c r="G14" s="20"/>
      <c r="H14" s="21">
        <v>0</v>
      </c>
      <c r="I14" s="20"/>
      <c r="J14" s="21">
        <f>PL!F30</f>
        <v>14484</v>
      </c>
      <c r="K14" s="20"/>
      <c r="L14" s="21">
        <f>SUM(I14:J14)</f>
        <v>14484</v>
      </c>
      <c r="M14" s="20"/>
      <c r="N14" s="21">
        <f t="shared" si="0"/>
        <v>14484</v>
      </c>
    </row>
    <row r="15" spans="1:16" ht="24" customHeight="1" x14ac:dyDescent="0.2">
      <c r="A15" s="13" t="s">
        <v>70</v>
      </c>
      <c r="B15" s="20">
        <f>SUM(B13:B14)</f>
        <v>0</v>
      </c>
      <c r="C15" s="20"/>
      <c r="D15" s="20">
        <f>SUM(D13:D14)</f>
        <v>0</v>
      </c>
      <c r="E15" s="20"/>
      <c r="F15" s="20">
        <f>SUM(F13:F14)</f>
        <v>0</v>
      </c>
      <c r="G15" s="20"/>
      <c r="H15" s="20">
        <f>SUM(H13:H14)</f>
        <v>16578</v>
      </c>
      <c r="I15" s="20"/>
      <c r="J15" s="20">
        <f>SUM(J13:J14)</f>
        <v>14484</v>
      </c>
      <c r="K15" s="20"/>
      <c r="L15" s="20">
        <f>SUM(L13:L14)</f>
        <v>14484</v>
      </c>
      <c r="M15" s="20"/>
      <c r="N15" s="20">
        <f>SUM(N13:N14)</f>
        <v>31062</v>
      </c>
      <c r="P15" s="22"/>
    </row>
    <row r="16" spans="1:16" ht="24" customHeight="1" thickBot="1" x14ac:dyDescent="0.25">
      <c r="A16" s="19" t="s">
        <v>95</v>
      </c>
      <c r="B16" s="23">
        <f>SUM(B12:B12,B15:B15)</f>
        <v>142628</v>
      </c>
      <c r="C16" s="20"/>
      <c r="D16" s="23">
        <f>SUM(D12:D12,D15:D15)</f>
        <v>286487</v>
      </c>
      <c r="E16" s="20"/>
      <c r="F16" s="23">
        <f>SUM(F12:F12,F15:F15)</f>
        <v>14300</v>
      </c>
      <c r="G16" s="20"/>
      <c r="H16" s="23">
        <f>SUM(H12:H12,H15:H15)</f>
        <v>895732</v>
      </c>
      <c r="I16" s="20"/>
      <c r="J16" s="23">
        <f>SUM(J12:J12,J15:J15)</f>
        <v>34</v>
      </c>
      <c r="K16" s="20"/>
      <c r="L16" s="23">
        <f>SUM(L12:L12,L15:L15)</f>
        <v>34</v>
      </c>
      <c r="M16" s="20"/>
      <c r="N16" s="23">
        <f>SUM(N12:N12,N15:N15)</f>
        <v>1339181</v>
      </c>
      <c r="P16" s="22"/>
    </row>
    <row r="17" spans="1:16" ht="24" customHeight="1" thickTop="1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P17" s="22"/>
    </row>
    <row r="18" spans="1:16" ht="24" customHeight="1" x14ac:dyDescent="0.2">
      <c r="A18" s="19" t="s">
        <v>108</v>
      </c>
      <c r="B18" s="20">
        <v>142628</v>
      </c>
      <c r="C18" s="20"/>
      <c r="D18" s="20">
        <v>286487</v>
      </c>
      <c r="E18" s="20"/>
      <c r="F18" s="20">
        <v>14300</v>
      </c>
      <c r="G18" s="20"/>
      <c r="H18" s="20">
        <v>886505</v>
      </c>
      <c r="I18" s="20"/>
      <c r="J18" s="20">
        <v>-14458</v>
      </c>
      <c r="K18" s="20"/>
      <c r="L18" s="20">
        <f>SUM(I18:J18)</f>
        <v>-14458</v>
      </c>
      <c r="M18" s="20"/>
      <c r="N18" s="20">
        <f t="shared" ref="N18:N20" si="1">SUM(L18,B18,F18,H18,D18)</f>
        <v>1315462</v>
      </c>
      <c r="P18" s="22"/>
    </row>
    <row r="19" spans="1:16" ht="24" customHeight="1" x14ac:dyDescent="0.2">
      <c r="A19" s="13" t="s">
        <v>71</v>
      </c>
      <c r="B19" s="20">
        <v>0</v>
      </c>
      <c r="C19" s="20"/>
      <c r="D19" s="20">
        <v>0</v>
      </c>
      <c r="E19" s="20"/>
      <c r="F19" s="20">
        <v>0</v>
      </c>
      <c r="G19" s="20"/>
      <c r="H19" s="20">
        <f>PL!D24</f>
        <v>38516</v>
      </c>
      <c r="I19" s="20"/>
      <c r="J19" s="20">
        <v>0</v>
      </c>
      <c r="K19" s="20"/>
      <c r="L19" s="20">
        <f>SUM(I19:J19)</f>
        <v>0</v>
      </c>
      <c r="M19" s="20"/>
      <c r="N19" s="20">
        <f t="shared" si="1"/>
        <v>38516</v>
      </c>
    </row>
    <row r="20" spans="1:16" ht="24" customHeight="1" x14ac:dyDescent="0.2">
      <c r="A20" s="13" t="s">
        <v>79</v>
      </c>
      <c r="B20" s="21">
        <v>0</v>
      </c>
      <c r="C20" s="20"/>
      <c r="D20" s="21">
        <v>0</v>
      </c>
      <c r="E20" s="20"/>
      <c r="F20" s="21">
        <v>0</v>
      </c>
      <c r="G20" s="20"/>
      <c r="H20" s="21">
        <f>PL!D34</f>
        <v>4310</v>
      </c>
      <c r="I20" s="20"/>
      <c r="J20" s="21">
        <f>PL!D30</f>
        <v>6802</v>
      </c>
      <c r="K20" s="20"/>
      <c r="L20" s="21">
        <f>SUM(J20)</f>
        <v>6802</v>
      </c>
      <c r="M20" s="20"/>
      <c r="N20" s="21">
        <f t="shared" si="1"/>
        <v>11112</v>
      </c>
      <c r="P20" s="22"/>
    </row>
    <row r="21" spans="1:16" ht="24" customHeight="1" x14ac:dyDescent="0.2">
      <c r="A21" s="13" t="s">
        <v>70</v>
      </c>
      <c r="B21" s="20">
        <f>SUM(B19:B20)</f>
        <v>0</v>
      </c>
      <c r="C21" s="20"/>
      <c r="D21" s="20">
        <f>SUM(D19:D20)</f>
        <v>0</v>
      </c>
      <c r="E21" s="20"/>
      <c r="F21" s="20">
        <f>SUM(F19:F20)</f>
        <v>0</v>
      </c>
      <c r="G21" s="20"/>
      <c r="H21" s="20">
        <f>SUM(H19:H20)</f>
        <v>42826</v>
      </c>
      <c r="I21" s="20"/>
      <c r="J21" s="20">
        <f>SUM(J19:J20)</f>
        <v>6802</v>
      </c>
      <c r="K21" s="20"/>
      <c r="L21" s="20">
        <f>SUM(L19:L20)</f>
        <v>6802</v>
      </c>
      <c r="M21" s="20"/>
      <c r="N21" s="20">
        <f>SUM(N19:N20)</f>
        <v>49628</v>
      </c>
      <c r="O21" s="20"/>
      <c r="P21" s="22"/>
    </row>
    <row r="22" spans="1:16" ht="24" customHeight="1" thickBot="1" x14ac:dyDescent="0.25">
      <c r="A22" s="19" t="s">
        <v>109</v>
      </c>
      <c r="B22" s="23">
        <f>SUM(B18:B18,B21:B21)</f>
        <v>142628</v>
      </c>
      <c r="C22" s="20"/>
      <c r="D22" s="23">
        <f>SUM(D18:D18,D21:D21)</f>
        <v>286487</v>
      </c>
      <c r="E22" s="20"/>
      <c r="F22" s="23">
        <f>SUM(F18:F18,F21:F21)</f>
        <v>14300</v>
      </c>
      <c r="G22" s="20"/>
      <c r="H22" s="23">
        <f>SUM(H18:H18,H21:H21)</f>
        <v>929331</v>
      </c>
      <c r="I22" s="20"/>
      <c r="J22" s="23">
        <f>SUM(J18:J18,J21:J21)</f>
        <v>-7656</v>
      </c>
      <c r="K22" s="20"/>
      <c r="L22" s="23">
        <f>SUM(L18,L21:L21)</f>
        <v>-7656</v>
      </c>
      <c r="M22" s="20"/>
      <c r="N22" s="23">
        <f>SUM(N18:N18,N21:N21)</f>
        <v>1365090</v>
      </c>
    </row>
    <row r="23" spans="1:16" ht="24" customHeight="1" thickTop="1" x14ac:dyDescent="0.2">
      <c r="A23" s="19"/>
      <c r="B23" s="20"/>
      <c r="C23" s="20"/>
      <c r="D23" s="20"/>
      <c r="E23" s="20"/>
      <c r="F23" s="20"/>
      <c r="G23" s="20"/>
      <c r="H23" s="24"/>
      <c r="I23" s="20"/>
      <c r="J23" s="20"/>
      <c r="K23" s="20"/>
      <c r="L23" s="20"/>
      <c r="M23" s="20"/>
      <c r="N23" s="20">
        <f>N22-BS!D64</f>
        <v>0</v>
      </c>
    </row>
    <row r="24" spans="1:16" ht="24" customHeight="1" x14ac:dyDescent="0.2">
      <c r="A24" s="13" t="s">
        <v>75</v>
      </c>
      <c r="B24" s="15"/>
      <c r="C24" s="13"/>
      <c r="E24" s="13"/>
      <c r="H24" s="22"/>
    </row>
    <row r="25" spans="1:16" ht="24" customHeight="1" x14ac:dyDescent="0.2">
      <c r="C25" s="13"/>
      <c r="E25" s="13"/>
    </row>
    <row r="26" spans="1:16" ht="24" customHeight="1" x14ac:dyDescent="0.2">
      <c r="C26" s="13"/>
      <c r="E26" s="13"/>
    </row>
    <row r="27" spans="1:16" ht="24" customHeight="1" x14ac:dyDescent="0.2">
      <c r="C27" s="13"/>
      <c r="E27" s="13"/>
    </row>
    <row r="28" spans="1:16" ht="24" customHeight="1" x14ac:dyDescent="0.2">
      <c r="C28" s="13"/>
      <c r="E28" s="13"/>
    </row>
    <row r="29" spans="1:16" ht="24" customHeight="1" x14ac:dyDescent="0.2">
      <c r="C29" s="13"/>
      <c r="E29" s="13"/>
    </row>
    <row r="30" spans="1:16" ht="24" customHeight="1" x14ac:dyDescent="0.2">
      <c r="C30" s="13"/>
      <c r="E30" s="13"/>
    </row>
    <row r="31" spans="1:16" ht="24" customHeight="1" x14ac:dyDescent="0.2">
      <c r="C31" s="13"/>
      <c r="E31" s="13"/>
    </row>
    <row r="32" spans="1:16" ht="24" customHeight="1" x14ac:dyDescent="0.2">
      <c r="C32" s="13"/>
      <c r="E32" s="13"/>
    </row>
    <row r="33" spans="2:17" ht="24" customHeight="1" x14ac:dyDescent="0.2">
      <c r="H33" s="22"/>
      <c r="P33" s="22"/>
    </row>
    <row r="34" spans="2:17" ht="24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2:17" ht="24" customHeight="1" x14ac:dyDescent="0.2">
      <c r="B35" s="22"/>
      <c r="D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</row>
  </sheetData>
  <customSheetViews>
    <customSheetView guid="{E8EB09DC-331B-455E-B96E-C83E5DBF8B12}" scale="80" showPageBreaks="1" showGridLines="0" fitToPage="1" view="pageBreakPreview" topLeftCell="A8">
      <selection activeCell="A17" sqref="A17"/>
      <pageMargins left="0.3" right="0.3" top="1" bottom="0.3" header="0.3" footer="0.3"/>
      <printOptions horizontalCentered="1"/>
      <pageSetup paperSize="9" scale="50" orientation="landscape" r:id="rId1"/>
    </customSheetView>
    <customSheetView guid="{6B173BD9-73EB-4A05-80C7-E17E753E42F2}" scale="80" showPageBreaks="1" showGridLines="0" fitToPage="1" view="pageBreakPreview" topLeftCell="E23">
      <selection activeCell="Z34" sqref="Z34"/>
      <pageMargins left="0.3" right="0.3" top="1" bottom="0.3" header="0.3" footer="0.3"/>
      <printOptions horizontalCentered="1"/>
      <pageSetup paperSize="9" scale="50" orientation="landscape" r:id="rId2"/>
    </customSheetView>
  </customSheetViews>
  <mergeCells count="7">
    <mergeCell ref="F9:H9"/>
    <mergeCell ref="A2:N2"/>
    <mergeCell ref="A3:N3"/>
    <mergeCell ref="A4:N4"/>
    <mergeCell ref="B5:N5"/>
    <mergeCell ref="B6:N6"/>
    <mergeCell ref="J7:M7"/>
  </mergeCells>
  <printOptions horizontalCentered="1"/>
  <pageMargins left="0.35" right="0.196850393700787" top="0.90500000000000003" bottom="0.31496062992126" header="0.31496062992126" footer="0.31496062992126"/>
  <pageSetup paperSize="9" scale="80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6"/>
  <sheetViews>
    <sheetView showGridLines="0" view="pageBreakPreview" zoomScale="85" zoomScaleNormal="90" zoomScaleSheetLayoutView="85" workbookViewId="0">
      <selection activeCell="A18" sqref="A18"/>
    </sheetView>
  </sheetViews>
  <sheetFormatPr defaultColWidth="9.140625" defaultRowHeight="24" customHeight="1" x14ac:dyDescent="0.2"/>
  <cols>
    <col min="1" max="1" width="28.85546875" style="1" customWidth="1"/>
    <col min="2" max="2" width="14.85546875" style="1" customWidth="1"/>
    <col min="3" max="3" width="19.85546875" style="1" bestFit="1" customWidth="1"/>
    <col min="4" max="4" width="1.42578125" style="7" customWidth="1"/>
    <col min="5" max="5" width="16.7109375" style="1" customWidth="1"/>
    <col min="6" max="6" width="1.42578125" style="7" customWidth="1"/>
    <col min="7" max="7" width="16.7109375" style="1" customWidth="1"/>
    <col min="8" max="8" width="1.42578125" style="1" customWidth="1"/>
    <col min="9" max="9" width="16.7109375" style="1" customWidth="1"/>
    <col min="10" max="10" width="1.42578125" style="1" customWidth="1"/>
    <col min="11" max="11" width="16.7109375" style="1" customWidth="1"/>
    <col min="12" max="12" width="1.42578125" style="1" customWidth="1"/>
    <col min="13" max="13" width="16.5703125" style="1" customWidth="1"/>
    <col min="14" max="14" width="12.5703125" style="1" customWidth="1"/>
    <col min="15" max="16384" width="9.140625" style="1"/>
  </cols>
  <sheetData>
    <row r="1" spans="1:20" ht="24" customHeight="1" x14ac:dyDescent="0.2">
      <c r="K1" s="8" t="s">
        <v>66</v>
      </c>
    </row>
    <row r="2" spans="1:20" ht="24" customHeight="1" x14ac:dyDescent="0.2">
      <c r="A2" s="139" t="s">
        <v>104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39"/>
      <c r="M2" s="140"/>
      <c r="N2" s="140"/>
      <c r="O2" s="140"/>
      <c r="P2" s="140"/>
      <c r="Q2" s="140"/>
      <c r="R2" s="140"/>
      <c r="S2" s="140"/>
      <c r="T2" s="140"/>
    </row>
    <row r="3" spans="1:20" ht="24" customHeight="1" x14ac:dyDescent="0.2">
      <c r="A3" s="139" t="s">
        <v>47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20" ht="24" customHeight="1" x14ac:dyDescent="0.2">
      <c r="A4" s="139" t="s">
        <v>107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</row>
    <row r="5" spans="1:20" ht="24" customHeight="1" x14ac:dyDescent="0.2">
      <c r="B5" s="142" t="s">
        <v>65</v>
      </c>
      <c r="C5" s="142"/>
      <c r="D5" s="142"/>
      <c r="E5" s="142"/>
      <c r="F5" s="142"/>
      <c r="G5" s="142"/>
      <c r="H5" s="142"/>
      <c r="I5" s="142"/>
      <c r="J5" s="142"/>
      <c r="K5" s="142"/>
    </row>
    <row r="6" spans="1:20" ht="24" customHeight="1" x14ac:dyDescent="0.2">
      <c r="C6" s="143" t="s">
        <v>1</v>
      </c>
      <c r="D6" s="143"/>
      <c r="E6" s="143"/>
      <c r="F6" s="143"/>
      <c r="G6" s="143"/>
      <c r="H6" s="143"/>
      <c r="I6" s="143"/>
      <c r="J6" s="143"/>
      <c r="K6" s="143"/>
    </row>
    <row r="7" spans="1:20" ht="24" customHeight="1" x14ac:dyDescent="0.2">
      <c r="C7" s="9"/>
      <c r="D7" s="9"/>
      <c r="E7" s="9"/>
      <c r="F7" s="9"/>
      <c r="G7" s="141" t="s">
        <v>23</v>
      </c>
      <c r="H7" s="141"/>
      <c r="I7" s="141"/>
      <c r="J7" s="9"/>
      <c r="K7" s="9"/>
    </row>
    <row r="8" spans="1:20" s="4" customFormat="1" ht="24" customHeight="1" x14ac:dyDescent="0.2">
      <c r="C8" s="4" t="s">
        <v>60</v>
      </c>
      <c r="D8" s="7"/>
      <c r="E8" s="4" t="s">
        <v>119</v>
      </c>
      <c r="F8" s="7"/>
      <c r="G8" s="4" t="s">
        <v>99</v>
      </c>
    </row>
    <row r="9" spans="1:20" s="4" customFormat="1" ht="24" customHeight="1" x14ac:dyDescent="0.2">
      <c r="C9" s="10" t="s">
        <v>139</v>
      </c>
      <c r="D9" s="11"/>
      <c r="E9" s="56" t="s">
        <v>120</v>
      </c>
      <c r="F9" s="11"/>
      <c r="G9" s="10" t="s">
        <v>91</v>
      </c>
      <c r="I9" s="10" t="s">
        <v>46</v>
      </c>
      <c r="K9" s="10" t="s">
        <v>25</v>
      </c>
    </row>
    <row r="10" spans="1:20" ht="24" customHeight="1" x14ac:dyDescent="0.2">
      <c r="A10" s="2" t="s">
        <v>94</v>
      </c>
      <c r="B10" s="12"/>
      <c r="C10" s="5">
        <v>142628</v>
      </c>
      <c r="D10" s="5"/>
      <c r="E10" s="5">
        <v>286487</v>
      </c>
      <c r="F10" s="5"/>
      <c r="G10" s="5">
        <v>14300</v>
      </c>
      <c r="H10" s="5"/>
      <c r="I10" s="5">
        <v>905096</v>
      </c>
      <c r="J10" s="5"/>
      <c r="K10" s="5">
        <f>SUM(C10:I10)</f>
        <v>1348511</v>
      </c>
    </row>
    <row r="11" spans="1:20" ht="24" customHeight="1" x14ac:dyDescent="0.2">
      <c r="A11" s="1" t="s">
        <v>71</v>
      </c>
      <c r="B11" s="12"/>
      <c r="C11" s="5">
        <v>0</v>
      </c>
      <c r="D11" s="5"/>
      <c r="E11" s="5">
        <v>0</v>
      </c>
      <c r="F11" s="5"/>
      <c r="G11" s="5">
        <v>0</v>
      </c>
      <c r="H11" s="5"/>
      <c r="I11" s="5">
        <f>PL!J24</f>
        <v>20045</v>
      </c>
      <c r="J11" s="5"/>
      <c r="K11" s="5">
        <f>SUM(C11:I11)</f>
        <v>20045</v>
      </c>
    </row>
    <row r="12" spans="1:20" ht="24" customHeight="1" x14ac:dyDescent="0.2">
      <c r="A12" s="1" t="s">
        <v>79</v>
      </c>
      <c r="B12" s="12"/>
      <c r="C12" s="21">
        <v>0</v>
      </c>
      <c r="D12" s="6"/>
      <c r="E12" s="21">
        <v>0</v>
      </c>
      <c r="F12" s="6"/>
      <c r="G12" s="21">
        <v>0</v>
      </c>
      <c r="H12" s="5"/>
      <c r="I12" s="21">
        <v>0</v>
      </c>
      <c r="J12" s="5"/>
      <c r="K12" s="21">
        <f>SUM(C12:I12)</f>
        <v>0</v>
      </c>
    </row>
    <row r="13" spans="1:20" ht="24" customHeight="1" x14ac:dyDescent="0.2">
      <c r="A13" s="1" t="s">
        <v>70</v>
      </c>
      <c r="B13" s="12"/>
      <c r="C13" s="20">
        <f>SUM(C11:C12)</f>
        <v>0</v>
      </c>
      <c r="D13" s="6"/>
      <c r="E13" s="20">
        <f>SUM(E11:E12)</f>
        <v>0</v>
      </c>
      <c r="F13" s="6"/>
      <c r="G13" s="20">
        <f>SUM(G11:G12)</f>
        <v>0</v>
      </c>
      <c r="H13" s="5"/>
      <c r="I13" s="20">
        <f>SUM(I11:I12)</f>
        <v>20045</v>
      </c>
      <c r="J13" s="5"/>
      <c r="K13" s="20">
        <f>SUM(K11:K12)</f>
        <v>20045</v>
      </c>
    </row>
    <row r="14" spans="1:20" s="4" customFormat="1" ht="24" customHeight="1" thickBot="1" x14ac:dyDescent="0.25">
      <c r="A14" s="2" t="s">
        <v>95</v>
      </c>
      <c r="B14" s="2"/>
      <c r="C14" s="23">
        <f>SUM(C10:C10,C13:C13)</f>
        <v>142628</v>
      </c>
      <c r="D14" s="5"/>
      <c r="E14" s="23">
        <f>SUM(E10:E10,E13:E13)</f>
        <v>286487</v>
      </c>
      <c r="F14" s="5"/>
      <c r="G14" s="23">
        <f>SUM(G10:G10,G13:G13)</f>
        <v>14300</v>
      </c>
      <c r="H14" s="5"/>
      <c r="I14" s="23">
        <f>SUM(I10:I10,I13:I13)</f>
        <v>925141</v>
      </c>
      <c r="J14" s="5"/>
      <c r="K14" s="23">
        <f>SUM(K10:K10,K13:K13)</f>
        <v>1368556</v>
      </c>
    </row>
    <row r="15" spans="1:20" s="4" customFormat="1" ht="24" customHeight="1" thickTop="1" x14ac:dyDescent="0.2">
      <c r="A15" s="2"/>
      <c r="B15" s="2"/>
      <c r="C15" s="5"/>
      <c r="D15" s="5"/>
      <c r="E15" s="5"/>
      <c r="F15" s="5"/>
      <c r="G15" s="5"/>
      <c r="H15" s="5"/>
      <c r="I15" s="5"/>
      <c r="J15" s="5"/>
      <c r="K15" s="5"/>
    </row>
    <row r="16" spans="1:20" s="4" customFormat="1" ht="24" customHeight="1" x14ac:dyDescent="0.2">
      <c r="A16" s="2" t="s">
        <v>108</v>
      </c>
      <c r="B16" s="2"/>
      <c r="C16" s="5">
        <v>142628</v>
      </c>
      <c r="D16" s="5"/>
      <c r="E16" s="5">
        <v>286487</v>
      </c>
      <c r="F16" s="5"/>
      <c r="G16" s="5">
        <v>14300</v>
      </c>
      <c r="H16" s="5"/>
      <c r="I16" s="5">
        <v>929186</v>
      </c>
      <c r="J16" s="5"/>
      <c r="K16" s="5">
        <f>SUM(C16:I16)</f>
        <v>1372601</v>
      </c>
    </row>
    <row r="17" spans="1:11" ht="24" customHeight="1" x14ac:dyDescent="0.2">
      <c r="A17" s="1" t="s">
        <v>71</v>
      </c>
      <c r="B17" s="12"/>
      <c r="C17" s="5">
        <v>0</v>
      </c>
      <c r="D17" s="5"/>
      <c r="E17" s="5">
        <v>0</v>
      </c>
      <c r="F17" s="5"/>
      <c r="G17" s="5">
        <v>0</v>
      </c>
      <c r="H17" s="5"/>
      <c r="I17" s="5">
        <f>PL!H24</f>
        <v>42022</v>
      </c>
      <c r="J17" s="5"/>
      <c r="K17" s="5">
        <f>SUM(C17:I17)</f>
        <v>42022</v>
      </c>
    </row>
    <row r="18" spans="1:11" ht="24" customHeight="1" x14ac:dyDescent="0.2">
      <c r="A18" s="1" t="s">
        <v>79</v>
      </c>
      <c r="B18" s="12"/>
      <c r="C18" s="21">
        <v>0</v>
      </c>
      <c r="D18" s="6"/>
      <c r="E18" s="21">
        <v>0</v>
      </c>
      <c r="F18" s="6"/>
      <c r="G18" s="21">
        <v>0</v>
      </c>
      <c r="H18" s="5"/>
      <c r="I18" s="21">
        <f>PL!H34</f>
        <v>4310</v>
      </c>
      <c r="J18" s="5"/>
      <c r="K18" s="21">
        <f>SUM(C18:I18)</f>
        <v>4310</v>
      </c>
    </row>
    <row r="19" spans="1:11" s="4" customFormat="1" ht="24" customHeight="1" x14ac:dyDescent="0.2">
      <c r="A19" s="1" t="s">
        <v>70</v>
      </c>
      <c r="B19" s="12"/>
      <c r="C19" s="20">
        <f>SUM(C17:C18)</f>
        <v>0</v>
      </c>
      <c r="D19" s="6"/>
      <c r="E19" s="20">
        <f>SUM(E17:E18)</f>
        <v>0</v>
      </c>
      <c r="F19" s="6"/>
      <c r="G19" s="20">
        <f>SUM(G17:G18)</f>
        <v>0</v>
      </c>
      <c r="H19" s="5"/>
      <c r="I19" s="20">
        <f>SUM(I17:I18)</f>
        <v>46332</v>
      </c>
      <c r="J19" s="5"/>
      <c r="K19" s="20">
        <f>SUM(K17:K18)</f>
        <v>46332</v>
      </c>
    </row>
    <row r="20" spans="1:11" s="4" customFormat="1" ht="24" customHeight="1" thickBot="1" x14ac:dyDescent="0.25">
      <c r="A20" s="2" t="s">
        <v>109</v>
      </c>
      <c r="B20" s="2"/>
      <c r="C20" s="23">
        <f>SUM(C16:C16,C19:C19)</f>
        <v>142628</v>
      </c>
      <c r="D20" s="5"/>
      <c r="E20" s="23">
        <f>SUM(E16:E16,E19:E19)</f>
        <v>286487</v>
      </c>
      <c r="F20" s="5"/>
      <c r="G20" s="23">
        <f>SUM(G16:G16,G19:G19)</f>
        <v>14300</v>
      </c>
      <c r="H20" s="5"/>
      <c r="I20" s="23">
        <f>SUM(I16:I16,I19:I19)</f>
        <v>975518</v>
      </c>
      <c r="J20" s="5"/>
      <c r="K20" s="23">
        <f>SUM(K16:K16,K19:K19)</f>
        <v>1418933</v>
      </c>
    </row>
    <row r="21" spans="1:11" s="4" customFormat="1" ht="24" customHeight="1" thickTop="1" x14ac:dyDescent="0.2">
      <c r="A21" s="2"/>
      <c r="B21" s="2"/>
      <c r="C21" s="5"/>
      <c r="D21" s="5"/>
      <c r="E21" s="5"/>
      <c r="F21" s="5"/>
      <c r="G21" s="5"/>
      <c r="H21" s="5"/>
      <c r="I21" s="5"/>
      <c r="J21" s="5"/>
      <c r="K21" s="5">
        <f>K20-BS!H64</f>
        <v>0</v>
      </c>
    </row>
    <row r="22" spans="1:11" s="4" customFormat="1" ht="24" customHeight="1" x14ac:dyDescent="0.2">
      <c r="A22" s="1" t="s">
        <v>75</v>
      </c>
      <c r="B22" s="1"/>
      <c r="C22" s="1"/>
      <c r="D22" s="7"/>
      <c r="E22" s="1"/>
      <c r="F22" s="7"/>
      <c r="G22" s="1"/>
      <c r="H22" s="1"/>
      <c r="I22" s="1"/>
      <c r="J22" s="1"/>
      <c r="K22" s="3"/>
    </row>
    <row r="23" spans="1:11" ht="24" customHeight="1" x14ac:dyDescent="0.2">
      <c r="D23" s="1"/>
      <c r="F23" s="1"/>
    </row>
    <row r="24" spans="1:11" ht="24" customHeight="1" x14ac:dyDescent="0.2">
      <c r="D24" s="1"/>
      <c r="F24" s="1"/>
    </row>
    <row r="25" spans="1:11" ht="24" customHeight="1" x14ac:dyDescent="0.2">
      <c r="D25" s="1"/>
      <c r="F25" s="1"/>
    </row>
    <row r="26" spans="1:11" ht="24" customHeight="1" x14ac:dyDescent="0.2">
      <c r="D26" s="1"/>
      <c r="F26" s="1"/>
    </row>
  </sheetData>
  <customSheetViews>
    <customSheetView guid="{E8EB09DC-331B-455E-B96E-C83E5DBF8B12}" scale="80" showPageBreaks="1" showGridLines="0" fitToPage="1" view="pageBreakPreview" topLeftCell="A13">
      <selection activeCell="B7" sqref="B7"/>
      <pageMargins left="0.3" right="0.3" top="1" bottom="0.3" header="0.3" footer="0.3"/>
      <printOptions horizontalCentered="1"/>
      <pageSetup paperSize="9" scale="66" orientation="landscape" r:id="rId1"/>
    </customSheetView>
    <customSheetView guid="{6B173BD9-73EB-4A05-80C7-E17E753E42F2}" scale="80" showPageBreaks="1" showGridLines="0" fitToPage="1" view="pageBreakPreview">
      <selection activeCell="Q31" sqref="Q31"/>
      <pageMargins left="0.3" right="0.3" top="1" bottom="0.3" header="0.3" footer="0.3"/>
      <printOptions horizontalCentered="1"/>
      <pageSetup paperSize="9" scale="66" orientation="landscape" r:id="rId2"/>
    </customSheetView>
  </customSheetViews>
  <mergeCells count="7">
    <mergeCell ref="L2:T2"/>
    <mergeCell ref="G7:I7"/>
    <mergeCell ref="A2:K2"/>
    <mergeCell ref="A3:K3"/>
    <mergeCell ref="A4:K4"/>
    <mergeCell ref="B5:K5"/>
    <mergeCell ref="C6:K6"/>
  </mergeCells>
  <printOptions horizontalCentered="1"/>
  <pageMargins left="0.34" right="0.3" top="0.90500000000000003" bottom="0.31496062992126" header="0.31496062992126" footer="0.31496062992126"/>
  <pageSetup paperSize="9" scale="90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view="pageBreakPreview" topLeftCell="A16" zoomScaleNormal="70" zoomScaleSheetLayoutView="100" workbookViewId="0">
      <selection activeCell="J25" sqref="J25"/>
    </sheetView>
  </sheetViews>
  <sheetFormatPr defaultColWidth="10.7109375" defaultRowHeight="24" customHeight="1" x14ac:dyDescent="0.2"/>
  <cols>
    <col min="1" max="1" width="41.5703125" style="30" customWidth="1"/>
    <col min="2" max="2" width="8.42578125" style="30" customWidth="1"/>
    <col min="3" max="3" width="3" style="30" customWidth="1"/>
    <col min="4" max="4" width="13.7109375" style="30" customWidth="1"/>
    <col min="5" max="5" width="1.42578125" style="30" customWidth="1"/>
    <col min="6" max="6" width="13.7109375" style="30" customWidth="1"/>
    <col min="7" max="7" width="1.42578125" style="30" customWidth="1"/>
    <col min="8" max="8" width="13.7109375" style="30" customWidth="1"/>
    <col min="9" max="9" width="1.42578125" style="30" customWidth="1"/>
    <col min="10" max="10" width="13.7109375" style="30" customWidth="1"/>
    <col min="11" max="11" width="12.85546875" style="30" customWidth="1"/>
    <col min="12" max="13" width="10.7109375" style="30"/>
    <col min="14" max="14" width="12.5703125" style="30" customWidth="1"/>
    <col min="15" max="16384" width="10.7109375" style="30"/>
  </cols>
  <sheetData>
    <row r="1" spans="1:10" ht="24" customHeight="1" x14ac:dyDescent="0.2">
      <c r="D1" s="32"/>
      <c r="E1" s="32"/>
      <c r="F1" s="32"/>
      <c r="G1" s="32"/>
      <c r="H1" s="32"/>
      <c r="I1" s="32"/>
      <c r="J1" s="33" t="s">
        <v>66</v>
      </c>
    </row>
    <row r="2" spans="1:10" ht="24" customHeight="1" x14ac:dyDescent="0.2">
      <c r="A2" s="46" t="s">
        <v>104</v>
      </c>
      <c r="B2" s="45"/>
      <c r="C2" s="45"/>
      <c r="D2" s="34"/>
      <c r="E2" s="34"/>
      <c r="F2" s="34"/>
      <c r="G2" s="34"/>
      <c r="H2" s="34"/>
      <c r="I2" s="34"/>
      <c r="J2" s="34"/>
    </row>
    <row r="3" spans="1:10" ht="24" customHeight="1" x14ac:dyDescent="0.2">
      <c r="A3" s="46" t="s">
        <v>34</v>
      </c>
      <c r="B3" s="45"/>
      <c r="C3" s="45"/>
      <c r="D3" s="34"/>
      <c r="E3" s="34"/>
      <c r="F3" s="34"/>
      <c r="G3" s="34"/>
      <c r="H3" s="35"/>
      <c r="I3" s="34"/>
      <c r="J3" s="35"/>
    </row>
    <row r="4" spans="1:10" ht="24" customHeight="1" x14ac:dyDescent="0.2">
      <c r="A4" s="46" t="s">
        <v>107</v>
      </c>
      <c r="B4" s="45"/>
      <c r="C4" s="45"/>
      <c r="D4" s="34"/>
      <c r="E4" s="34"/>
      <c r="F4" s="34"/>
      <c r="G4" s="34"/>
      <c r="H4" s="35"/>
      <c r="I4" s="34"/>
      <c r="J4" s="35"/>
    </row>
    <row r="5" spans="1:10" ht="24" customHeight="1" x14ac:dyDescent="0.2">
      <c r="B5" s="45"/>
      <c r="C5" s="45"/>
      <c r="D5" s="34"/>
      <c r="E5" s="34"/>
      <c r="F5" s="34"/>
      <c r="G5" s="34"/>
      <c r="H5" s="35"/>
      <c r="I5" s="34"/>
      <c r="J5" s="33" t="s">
        <v>65</v>
      </c>
    </row>
    <row r="6" spans="1:10" ht="24" customHeight="1" x14ac:dyDescent="0.2">
      <c r="D6" s="36"/>
      <c r="E6" s="36" t="s">
        <v>0</v>
      </c>
      <c r="F6" s="36"/>
      <c r="G6" s="37"/>
      <c r="H6" s="38"/>
      <c r="I6" s="38" t="s">
        <v>1</v>
      </c>
      <c r="J6" s="50"/>
    </row>
    <row r="7" spans="1:10" ht="24" customHeight="1" x14ac:dyDescent="0.2">
      <c r="B7" s="47"/>
      <c r="C7" s="47"/>
      <c r="D7" s="39">
        <v>2564</v>
      </c>
      <c r="E7" s="40"/>
      <c r="F7" s="39">
        <v>2563</v>
      </c>
      <c r="G7" s="40"/>
      <c r="H7" s="39">
        <v>2564</v>
      </c>
      <c r="I7" s="40"/>
      <c r="J7" s="39">
        <v>2563</v>
      </c>
    </row>
    <row r="8" spans="1:10" ht="24" customHeight="1" x14ac:dyDescent="0.2">
      <c r="A8" s="19" t="s">
        <v>35</v>
      </c>
      <c r="B8" s="19"/>
      <c r="E8" s="31"/>
      <c r="G8" s="31"/>
      <c r="H8" s="51"/>
      <c r="I8" s="52"/>
      <c r="J8" s="51"/>
    </row>
    <row r="9" spans="1:10" ht="24" customHeight="1" x14ac:dyDescent="0.2">
      <c r="A9" s="13" t="s">
        <v>132</v>
      </c>
      <c r="B9" s="19"/>
      <c r="D9" s="28">
        <f>SUM(PL!D22)</f>
        <v>38243</v>
      </c>
      <c r="E9" s="28"/>
      <c r="F9" s="28">
        <f>SUM(PL!F22)</f>
        <v>10972</v>
      </c>
      <c r="G9" s="28"/>
      <c r="H9" s="28">
        <f>SUM(PL!H22)</f>
        <v>41749</v>
      </c>
      <c r="I9" s="29"/>
      <c r="J9" s="28">
        <f>SUM(PL!J22)</f>
        <v>14439</v>
      </c>
    </row>
    <row r="10" spans="1:10" ht="24" customHeight="1" x14ac:dyDescent="0.2">
      <c r="A10" s="13" t="s">
        <v>133</v>
      </c>
      <c r="B10" s="13"/>
      <c r="D10" s="28"/>
      <c r="E10" s="28"/>
      <c r="F10" s="28"/>
      <c r="G10" s="29"/>
      <c r="H10" s="29"/>
      <c r="I10" s="29"/>
      <c r="J10" s="29"/>
    </row>
    <row r="11" spans="1:10" ht="24" customHeight="1" x14ac:dyDescent="0.2">
      <c r="A11" s="13" t="s">
        <v>77</v>
      </c>
      <c r="B11" s="13"/>
      <c r="D11" s="28"/>
      <c r="E11" s="28"/>
      <c r="F11" s="28"/>
      <c r="G11" s="29"/>
      <c r="H11" s="29"/>
      <c r="I11" s="29"/>
      <c r="J11" s="29"/>
    </row>
    <row r="12" spans="1:10" ht="24" customHeight="1" x14ac:dyDescent="0.2">
      <c r="A12" s="13" t="s">
        <v>82</v>
      </c>
      <c r="B12" s="43"/>
      <c r="D12" s="28">
        <v>10813</v>
      </c>
      <c r="E12" s="28"/>
      <c r="F12" s="28">
        <v>10667</v>
      </c>
      <c r="G12" s="29"/>
      <c r="H12" s="28">
        <v>9361</v>
      </c>
      <c r="I12" s="29"/>
      <c r="J12" s="28">
        <v>9487</v>
      </c>
    </row>
    <row r="13" spans="1:10" ht="24" customHeight="1" x14ac:dyDescent="0.2">
      <c r="A13" s="43" t="s">
        <v>85</v>
      </c>
      <c r="B13" s="43"/>
      <c r="D13" s="28">
        <v>-140</v>
      </c>
      <c r="E13" s="28"/>
      <c r="F13" s="28">
        <v>1656</v>
      </c>
      <c r="G13" s="29"/>
      <c r="H13" s="28">
        <v>-2752</v>
      </c>
      <c r="I13" s="29"/>
      <c r="J13" s="28">
        <v>-3415</v>
      </c>
    </row>
    <row r="14" spans="1:10" ht="24" customHeight="1" x14ac:dyDescent="0.2">
      <c r="A14" s="53" t="s">
        <v>135</v>
      </c>
      <c r="B14" s="43"/>
      <c r="D14" s="28"/>
      <c r="E14" s="28"/>
      <c r="F14" s="28"/>
      <c r="G14" s="29"/>
      <c r="H14" s="28"/>
      <c r="I14" s="29"/>
      <c r="J14" s="28"/>
    </row>
    <row r="15" spans="1:10" ht="24" customHeight="1" x14ac:dyDescent="0.2">
      <c r="A15" s="53" t="s">
        <v>136</v>
      </c>
      <c r="B15" s="43"/>
      <c r="D15" s="28">
        <v>-301</v>
      </c>
      <c r="E15" s="28"/>
      <c r="F15" s="28">
        <v>-3031</v>
      </c>
      <c r="G15" s="28"/>
      <c r="H15" s="28">
        <v>-301</v>
      </c>
      <c r="I15" s="28"/>
      <c r="J15" s="28">
        <v>-3031</v>
      </c>
    </row>
    <row r="16" spans="1:10" ht="24" customHeight="1" x14ac:dyDescent="0.2">
      <c r="A16" s="43" t="s">
        <v>134</v>
      </c>
      <c r="B16" s="43"/>
      <c r="D16" s="28">
        <v>29</v>
      </c>
      <c r="E16" s="28"/>
      <c r="F16" s="28">
        <v>10</v>
      </c>
      <c r="G16" s="29"/>
      <c r="H16" s="28">
        <v>29</v>
      </c>
      <c r="I16" s="29"/>
      <c r="J16" s="28">
        <v>10</v>
      </c>
    </row>
    <row r="17" spans="1:10" ht="24" customHeight="1" x14ac:dyDescent="0.2">
      <c r="A17" s="53" t="s">
        <v>83</v>
      </c>
      <c r="B17" s="43"/>
      <c r="D17" s="28">
        <v>2008</v>
      </c>
      <c r="E17" s="28"/>
      <c r="F17" s="28">
        <v>2636</v>
      </c>
      <c r="G17" s="29"/>
      <c r="H17" s="28">
        <v>2008</v>
      </c>
      <c r="I17" s="29"/>
      <c r="J17" s="28">
        <v>2636</v>
      </c>
    </row>
    <row r="18" spans="1:10" ht="24" customHeight="1" x14ac:dyDescent="0.2">
      <c r="A18" s="13" t="s">
        <v>128</v>
      </c>
      <c r="B18" s="43"/>
      <c r="D18" s="28">
        <v>-508</v>
      </c>
      <c r="E18" s="28"/>
      <c r="F18" s="28">
        <v>-470</v>
      </c>
      <c r="G18" s="29"/>
      <c r="H18" s="28">
        <v>-700</v>
      </c>
      <c r="I18" s="29"/>
      <c r="J18" s="28">
        <v>-670</v>
      </c>
    </row>
    <row r="19" spans="1:10" ht="24" customHeight="1" x14ac:dyDescent="0.2">
      <c r="A19" s="13" t="s">
        <v>129</v>
      </c>
      <c r="B19" s="43"/>
      <c r="D19" s="27">
        <v>25</v>
      </c>
      <c r="E19" s="28"/>
      <c r="F19" s="27">
        <v>34</v>
      </c>
      <c r="G19" s="29"/>
      <c r="H19" s="27">
        <v>25</v>
      </c>
      <c r="I19" s="29"/>
      <c r="J19" s="27">
        <v>34</v>
      </c>
    </row>
    <row r="20" spans="1:10" ht="24" customHeight="1" x14ac:dyDescent="0.2">
      <c r="A20" s="13" t="s">
        <v>74</v>
      </c>
      <c r="B20" s="13"/>
      <c r="D20" s="28"/>
      <c r="E20" s="28"/>
      <c r="F20" s="28"/>
      <c r="G20" s="29"/>
      <c r="H20" s="28"/>
      <c r="I20" s="29"/>
      <c r="J20" s="28"/>
    </row>
    <row r="21" spans="1:10" ht="24" customHeight="1" x14ac:dyDescent="0.2">
      <c r="A21" s="13" t="s">
        <v>36</v>
      </c>
      <c r="B21" s="13"/>
      <c r="D21" s="28">
        <f>SUM(D9:D19)</f>
        <v>50169</v>
      </c>
      <c r="E21" s="28"/>
      <c r="F21" s="28">
        <f>SUM(F9:F19)</f>
        <v>22474</v>
      </c>
      <c r="G21" s="29"/>
      <c r="H21" s="28">
        <f>SUM(H9:H19)</f>
        <v>49419</v>
      </c>
      <c r="I21" s="29"/>
      <c r="J21" s="28">
        <f>SUM(J9:J19)</f>
        <v>19490</v>
      </c>
    </row>
    <row r="22" spans="1:10" ht="24" customHeight="1" x14ac:dyDescent="0.2">
      <c r="A22" s="13" t="s">
        <v>37</v>
      </c>
      <c r="B22" s="13"/>
      <c r="D22" s="28"/>
      <c r="E22" s="28"/>
      <c r="F22" s="28"/>
      <c r="G22" s="29"/>
      <c r="H22" s="29"/>
      <c r="I22" s="29"/>
      <c r="J22" s="29"/>
    </row>
    <row r="23" spans="1:10" ht="24" customHeight="1" x14ac:dyDescent="0.2">
      <c r="A23" s="43" t="s">
        <v>72</v>
      </c>
      <c r="B23" s="43"/>
      <c r="D23" s="28">
        <v>-22527</v>
      </c>
      <c r="E23" s="28"/>
      <c r="F23" s="28">
        <v>94132</v>
      </c>
      <c r="G23" s="29"/>
      <c r="H23" s="28">
        <v>-21704</v>
      </c>
      <c r="I23" s="29"/>
      <c r="J23" s="28">
        <v>94301</v>
      </c>
    </row>
    <row r="24" spans="1:10" ht="24" customHeight="1" x14ac:dyDescent="0.2">
      <c r="A24" s="43" t="s">
        <v>126</v>
      </c>
      <c r="B24" s="43"/>
      <c r="D24" s="28">
        <v>-17114</v>
      </c>
      <c r="E24" s="28"/>
      <c r="F24" s="28">
        <v>-19137</v>
      </c>
      <c r="G24" s="29"/>
      <c r="H24" s="28">
        <v>-16861</v>
      </c>
      <c r="I24" s="29"/>
      <c r="J24" s="28">
        <v>-19137</v>
      </c>
    </row>
    <row r="25" spans="1:10" ht="24" customHeight="1" x14ac:dyDescent="0.2">
      <c r="A25" s="43" t="s">
        <v>38</v>
      </c>
      <c r="B25" s="43"/>
      <c r="D25" s="28">
        <v>12367</v>
      </c>
      <c r="E25" s="28"/>
      <c r="F25" s="28">
        <v>-17371</v>
      </c>
      <c r="G25" s="29"/>
      <c r="H25" s="28">
        <v>11901</v>
      </c>
      <c r="I25" s="29"/>
      <c r="J25" s="28">
        <v>-17371</v>
      </c>
    </row>
    <row r="26" spans="1:10" ht="24" customHeight="1" x14ac:dyDescent="0.2">
      <c r="A26" s="43" t="s">
        <v>39</v>
      </c>
      <c r="B26" s="43"/>
      <c r="D26" s="28">
        <v>-1467</v>
      </c>
      <c r="E26" s="28"/>
      <c r="F26" s="28">
        <v>-5202</v>
      </c>
      <c r="G26" s="29"/>
      <c r="H26" s="28">
        <v>-1317</v>
      </c>
      <c r="I26" s="29"/>
      <c r="J26" s="28">
        <v>-5202</v>
      </c>
    </row>
    <row r="27" spans="1:10" ht="24" customHeight="1" x14ac:dyDescent="0.2">
      <c r="A27" s="26" t="s">
        <v>40</v>
      </c>
      <c r="B27" s="26"/>
      <c r="D27" s="28"/>
      <c r="E27" s="28"/>
      <c r="F27" s="28"/>
      <c r="G27" s="28"/>
      <c r="H27" s="28"/>
      <c r="I27" s="28"/>
      <c r="J27" s="28"/>
    </row>
    <row r="28" spans="1:10" ht="24" customHeight="1" x14ac:dyDescent="0.2">
      <c r="A28" s="43" t="s">
        <v>73</v>
      </c>
      <c r="B28" s="43"/>
      <c r="D28" s="28">
        <v>-15074</v>
      </c>
      <c r="E28" s="28"/>
      <c r="F28" s="28">
        <f>45588-822-11</f>
        <v>44755</v>
      </c>
      <c r="G28" s="28"/>
      <c r="H28" s="28">
        <v>-15686</v>
      </c>
      <c r="I28" s="28"/>
      <c r="J28" s="28">
        <f>45017-822</f>
        <v>44195</v>
      </c>
    </row>
    <row r="29" spans="1:10" ht="24" customHeight="1" x14ac:dyDescent="0.2">
      <c r="A29" s="43" t="s">
        <v>127</v>
      </c>
      <c r="B29" s="43"/>
      <c r="D29" s="28">
        <v>-4485</v>
      </c>
      <c r="E29" s="28"/>
      <c r="F29" s="28">
        <v>12405</v>
      </c>
      <c r="G29" s="28"/>
      <c r="H29" s="28">
        <v>-4150</v>
      </c>
      <c r="I29" s="28"/>
      <c r="J29" s="28">
        <v>12405</v>
      </c>
    </row>
    <row r="30" spans="1:10" ht="24" customHeight="1" x14ac:dyDescent="0.2">
      <c r="A30" s="43" t="s">
        <v>41</v>
      </c>
      <c r="B30" s="43"/>
      <c r="D30" s="27">
        <v>-3788</v>
      </c>
      <c r="E30" s="28"/>
      <c r="F30" s="27">
        <f>18+822+11</f>
        <v>851</v>
      </c>
      <c r="G30" s="28"/>
      <c r="H30" s="27">
        <v>-3923</v>
      </c>
      <c r="I30" s="28"/>
      <c r="J30" s="27">
        <f>18+822</f>
        <v>840</v>
      </c>
    </row>
    <row r="31" spans="1:10" ht="24" customHeight="1" x14ac:dyDescent="0.2">
      <c r="A31" s="54" t="s">
        <v>141</v>
      </c>
      <c r="B31" s="43"/>
      <c r="D31" s="28">
        <f>SUM(D21:D30)</f>
        <v>-1919</v>
      </c>
      <c r="E31" s="28"/>
      <c r="F31" s="28">
        <f>SUM(F21:F30)</f>
        <v>132907</v>
      </c>
      <c r="G31" s="28"/>
      <c r="H31" s="28">
        <f>SUM(H21:H30)</f>
        <v>-2321</v>
      </c>
      <c r="I31" s="28"/>
      <c r="J31" s="28">
        <f>SUM(J21:J30)</f>
        <v>129521</v>
      </c>
    </row>
    <row r="32" spans="1:10" ht="24" customHeight="1" x14ac:dyDescent="0.2">
      <c r="A32" s="43" t="s">
        <v>102</v>
      </c>
      <c r="B32" s="43"/>
      <c r="D32" s="130">
        <v>-3079</v>
      </c>
      <c r="E32" s="130"/>
      <c r="F32" s="130">
        <v>-8738</v>
      </c>
      <c r="G32" s="130"/>
      <c r="H32" s="130">
        <v>-3079</v>
      </c>
      <c r="I32" s="130"/>
      <c r="J32" s="130">
        <v>-8738</v>
      </c>
    </row>
    <row r="33" spans="1:10" ht="24" customHeight="1" x14ac:dyDescent="0.2">
      <c r="A33" s="43" t="s">
        <v>92</v>
      </c>
      <c r="B33" s="43"/>
      <c r="D33" s="27">
        <v>0</v>
      </c>
      <c r="E33" s="28"/>
      <c r="F33" s="27">
        <v>-266</v>
      </c>
      <c r="G33" s="28"/>
      <c r="H33" s="27">
        <v>0</v>
      </c>
      <c r="I33" s="28"/>
      <c r="J33" s="27">
        <v>-266</v>
      </c>
    </row>
    <row r="34" spans="1:10" ht="24" customHeight="1" x14ac:dyDescent="0.2">
      <c r="A34" s="46" t="s">
        <v>142</v>
      </c>
      <c r="B34" s="26"/>
      <c r="D34" s="27">
        <f>SUM(D31:D33)</f>
        <v>-4998</v>
      </c>
      <c r="E34" s="28"/>
      <c r="F34" s="27">
        <f>SUM(F31:F33)</f>
        <v>123903</v>
      </c>
      <c r="G34" s="28"/>
      <c r="H34" s="27">
        <f>SUM(H31:H33)</f>
        <v>-5400</v>
      </c>
      <c r="I34" s="28"/>
      <c r="J34" s="27">
        <f>SUM(J31:J33)</f>
        <v>120517</v>
      </c>
    </row>
    <row r="35" spans="1:10" ht="24" customHeight="1" x14ac:dyDescent="0.2">
      <c r="D35" s="28"/>
      <c r="E35" s="28"/>
      <c r="F35" s="28"/>
      <c r="G35" s="28"/>
      <c r="H35" s="28"/>
      <c r="I35" s="28"/>
      <c r="J35" s="28"/>
    </row>
    <row r="36" spans="1:10" ht="24" customHeight="1" x14ac:dyDescent="0.2">
      <c r="A36" s="30" t="s">
        <v>75</v>
      </c>
      <c r="E36" s="31"/>
      <c r="G36" s="31"/>
      <c r="H36" s="32"/>
      <c r="I36" s="31"/>
      <c r="J36" s="32"/>
    </row>
    <row r="37" spans="1:10" ht="24" customHeight="1" x14ac:dyDescent="0.2">
      <c r="D37" s="32"/>
      <c r="E37" s="32"/>
      <c r="F37" s="32"/>
      <c r="G37" s="32"/>
      <c r="H37" s="32"/>
      <c r="I37" s="32"/>
      <c r="J37" s="33" t="s">
        <v>66</v>
      </c>
    </row>
    <row r="38" spans="1:10" ht="24" customHeight="1" x14ac:dyDescent="0.2">
      <c r="A38" s="46" t="s">
        <v>104</v>
      </c>
      <c r="B38" s="45"/>
      <c r="C38" s="45"/>
      <c r="D38" s="34"/>
      <c r="E38" s="34"/>
      <c r="F38" s="34"/>
      <c r="G38" s="34"/>
      <c r="H38" s="34"/>
      <c r="I38" s="34"/>
      <c r="J38" s="34"/>
    </row>
    <row r="39" spans="1:10" ht="24" customHeight="1" x14ac:dyDescent="0.2">
      <c r="A39" s="46" t="s">
        <v>42</v>
      </c>
      <c r="B39" s="45"/>
      <c r="C39" s="45"/>
      <c r="D39" s="34"/>
      <c r="E39" s="34"/>
      <c r="F39" s="34"/>
      <c r="G39" s="34"/>
      <c r="H39" s="35"/>
      <c r="I39" s="34"/>
      <c r="J39" s="35"/>
    </row>
    <row r="40" spans="1:10" ht="24" customHeight="1" x14ac:dyDescent="0.2">
      <c r="A40" s="46" t="s">
        <v>107</v>
      </c>
      <c r="B40" s="45"/>
      <c r="C40" s="45"/>
      <c r="D40" s="34"/>
      <c r="E40" s="34"/>
      <c r="F40" s="34"/>
      <c r="G40" s="34"/>
      <c r="H40" s="35"/>
      <c r="I40" s="34"/>
      <c r="J40" s="35"/>
    </row>
    <row r="41" spans="1:10" ht="24" customHeight="1" x14ac:dyDescent="0.2">
      <c r="B41" s="45"/>
      <c r="C41" s="45"/>
      <c r="D41" s="34"/>
      <c r="E41" s="34"/>
      <c r="F41" s="34"/>
      <c r="G41" s="34"/>
      <c r="H41" s="35"/>
      <c r="I41" s="34"/>
      <c r="J41" s="33" t="s">
        <v>65</v>
      </c>
    </row>
    <row r="42" spans="1:10" ht="24" customHeight="1" x14ac:dyDescent="0.2">
      <c r="D42" s="36"/>
      <c r="E42" s="36" t="s">
        <v>0</v>
      </c>
      <c r="F42" s="36"/>
      <c r="G42" s="37"/>
      <c r="H42" s="38"/>
      <c r="I42" s="38" t="s">
        <v>1</v>
      </c>
      <c r="J42" s="38"/>
    </row>
    <row r="43" spans="1:10" ht="24" customHeight="1" x14ac:dyDescent="0.2">
      <c r="B43" s="47"/>
      <c r="C43" s="47"/>
      <c r="D43" s="39">
        <v>2564</v>
      </c>
      <c r="E43" s="40"/>
      <c r="F43" s="39">
        <v>2563</v>
      </c>
      <c r="G43" s="40"/>
      <c r="H43" s="39">
        <v>2564</v>
      </c>
      <c r="I43" s="40"/>
      <c r="J43" s="39">
        <v>2563</v>
      </c>
    </row>
    <row r="44" spans="1:10" ht="24" customHeight="1" x14ac:dyDescent="0.2">
      <c r="A44" s="55" t="s">
        <v>43</v>
      </c>
      <c r="B44" s="55"/>
      <c r="D44" s="28"/>
      <c r="E44" s="22"/>
      <c r="F44" s="28"/>
      <c r="G44" s="29"/>
      <c r="H44" s="41"/>
      <c r="I44" s="29"/>
      <c r="J44" s="41"/>
    </row>
    <row r="45" spans="1:10" ht="24" customHeight="1" x14ac:dyDescent="0.2">
      <c r="A45" s="53" t="s">
        <v>100</v>
      </c>
      <c r="B45" s="43"/>
      <c r="D45" s="20">
        <v>-167</v>
      </c>
      <c r="E45" s="22"/>
      <c r="F45" s="20">
        <v>-742</v>
      </c>
      <c r="G45" s="22"/>
      <c r="H45" s="20">
        <v>-139</v>
      </c>
      <c r="I45" s="22"/>
      <c r="J45" s="20">
        <v>-742</v>
      </c>
    </row>
    <row r="46" spans="1:10" ht="24" customHeight="1" x14ac:dyDescent="0.2">
      <c r="A46" s="43" t="s">
        <v>148</v>
      </c>
      <c r="B46" s="43"/>
      <c r="D46" s="27">
        <v>508</v>
      </c>
      <c r="E46" s="22"/>
      <c r="F46" s="27">
        <v>470</v>
      </c>
      <c r="G46" s="22"/>
      <c r="H46" s="21">
        <v>507</v>
      </c>
      <c r="I46" s="22"/>
      <c r="J46" s="21">
        <v>467</v>
      </c>
    </row>
    <row r="47" spans="1:10" ht="24" customHeight="1" x14ac:dyDescent="0.2">
      <c r="A47" s="46" t="s">
        <v>145</v>
      </c>
      <c r="B47" s="49"/>
      <c r="D47" s="27">
        <f>SUM(D45:D46)</f>
        <v>341</v>
      </c>
      <c r="E47" s="22"/>
      <c r="F47" s="27">
        <f>SUM(F45:F46)</f>
        <v>-272</v>
      </c>
      <c r="G47" s="22"/>
      <c r="H47" s="27">
        <f>SUM(H45:H46)</f>
        <v>368</v>
      </c>
      <c r="I47" s="22"/>
      <c r="J47" s="27">
        <f>SUM(J45:J46)</f>
        <v>-275</v>
      </c>
    </row>
    <row r="48" spans="1:10" ht="24" customHeight="1" x14ac:dyDescent="0.2">
      <c r="A48" s="55" t="s">
        <v>44</v>
      </c>
      <c r="B48" s="55"/>
      <c r="D48" s="22"/>
      <c r="E48" s="28"/>
      <c r="F48" s="22"/>
      <c r="G48" s="28"/>
      <c r="H48" s="22"/>
      <c r="I48" s="28"/>
      <c r="J48" s="22"/>
    </row>
    <row r="49" spans="1:10" ht="24" customHeight="1" x14ac:dyDescent="0.2">
      <c r="A49" s="49" t="s">
        <v>149</v>
      </c>
      <c r="B49" s="55"/>
      <c r="D49" s="22">
        <v>-156</v>
      </c>
      <c r="E49" s="28"/>
      <c r="F49" s="22">
        <v>-147</v>
      </c>
      <c r="G49" s="28"/>
      <c r="H49" s="22">
        <v>-156</v>
      </c>
      <c r="I49" s="28"/>
      <c r="J49" s="22">
        <v>-147</v>
      </c>
    </row>
    <row r="50" spans="1:10" ht="24" customHeight="1" x14ac:dyDescent="0.2">
      <c r="A50" s="43" t="s">
        <v>150</v>
      </c>
      <c r="B50" s="43"/>
      <c r="D50" s="27">
        <v>-25</v>
      </c>
      <c r="E50" s="22"/>
      <c r="F50" s="27">
        <v>-34</v>
      </c>
      <c r="G50" s="22"/>
      <c r="H50" s="21">
        <v>-25</v>
      </c>
      <c r="I50" s="22"/>
      <c r="J50" s="21">
        <v>-34</v>
      </c>
    </row>
    <row r="51" spans="1:10" ht="24" customHeight="1" x14ac:dyDescent="0.2">
      <c r="A51" s="46" t="s">
        <v>143</v>
      </c>
      <c r="B51" s="49"/>
      <c r="D51" s="27">
        <f>SUM(D49:D50)</f>
        <v>-181</v>
      </c>
      <c r="E51" s="22"/>
      <c r="F51" s="27">
        <f>SUM(F49:F50)</f>
        <v>-181</v>
      </c>
      <c r="G51" s="22"/>
      <c r="H51" s="27">
        <f>SUM(H49:H50)</f>
        <v>-181</v>
      </c>
      <c r="I51" s="22"/>
      <c r="J51" s="27">
        <f>SUM(J49:J50)</f>
        <v>-181</v>
      </c>
    </row>
    <row r="52" spans="1:10" ht="24" customHeight="1" x14ac:dyDescent="0.2">
      <c r="A52" s="46" t="s">
        <v>151</v>
      </c>
      <c r="B52" s="49"/>
      <c r="D52" s="27">
        <v>-2613</v>
      </c>
      <c r="E52" s="131"/>
      <c r="F52" s="27">
        <v>-4158</v>
      </c>
      <c r="G52" s="131"/>
      <c r="H52" s="27">
        <v>0</v>
      </c>
      <c r="I52" s="131"/>
      <c r="J52" s="27">
        <v>0</v>
      </c>
    </row>
    <row r="53" spans="1:10" ht="24" customHeight="1" x14ac:dyDescent="0.2">
      <c r="A53" s="55" t="s">
        <v>144</v>
      </c>
      <c r="B53" s="49"/>
      <c r="D53" s="28">
        <f>SUM(D52,D51,D47,D34)</f>
        <v>-7451</v>
      </c>
      <c r="E53" s="22"/>
      <c r="F53" s="28">
        <f>SUM(F52,F51,F47,F34)</f>
        <v>119292</v>
      </c>
      <c r="G53" s="22"/>
      <c r="H53" s="28">
        <f>SUM(H52,H51,H47,H34)</f>
        <v>-5213</v>
      </c>
      <c r="I53" s="22"/>
      <c r="J53" s="28">
        <f>SUM(J52,J51,J47,J34)</f>
        <v>120061</v>
      </c>
    </row>
    <row r="54" spans="1:10" ht="24" customHeight="1" x14ac:dyDescent="0.2">
      <c r="A54" s="30" t="s">
        <v>68</v>
      </c>
      <c r="D54" s="27">
        <f>+BS!F11</f>
        <v>504435</v>
      </c>
      <c r="E54" s="22"/>
      <c r="F54" s="27">
        <v>403659</v>
      </c>
      <c r="G54" s="22"/>
      <c r="H54" s="27">
        <f>+BS!J11</f>
        <v>497832</v>
      </c>
      <c r="I54" s="22"/>
      <c r="J54" s="27">
        <v>385597</v>
      </c>
    </row>
    <row r="55" spans="1:10" ht="24" customHeight="1" thickBot="1" x14ac:dyDescent="0.25">
      <c r="A55" s="55" t="s">
        <v>69</v>
      </c>
      <c r="B55" s="49"/>
      <c r="C55" s="48"/>
      <c r="D55" s="42">
        <f>SUM(D53:D54)</f>
        <v>496984</v>
      </c>
      <c r="E55" s="22"/>
      <c r="F55" s="42">
        <f>SUM(F53:F54)</f>
        <v>522951</v>
      </c>
      <c r="G55" s="22"/>
      <c r="H55" s="42">
        <f>SUM(H53:H54)</f>
        <v>492619</v>
      </c>
      <c r="I55" s="22"/>
      <c r="J55" s="42">
        <f>SUM(J53:J54)</f>
        <v>505658</v>
      </c>
    </row>
    <row r="56" spans="1:10" ht="24" customHeight="1" thickTop="1" x14ac:dyDescent="0.2">
      <c r="A56" s="49"/>
      <c r="B56" s="49"/>
      <c r="D56" s="28">
        <f>SUM(D55-BS!D11)</f>
        <v>0</v>
      </c>
      <c r="E56" s="22"/>
      <c r="F56" s="28"/>
      <c r="G56" s="22"/>
      <c r="H56" s="28">
        <f>SUM(H55-BS!H11)</f>
        <v>0</v>
      </c>
      <c r="I56" s="22"/>
      <c r="J56" s="28"/>
    </row>
    <row r="57" spans="1:10" ht="24" customHeight="1" x14ac:dyDescent="0.2">
      <c r="A57" s="44" t="s">
        <v>75</v>
      </c>
      <c r="E57" s="31"/>
      <c r="G57" s="31"/>
      <c r="H57" s="32"/>
      <c r="I57" s="31"/>
      <c r="J57" s="32"/>
    </row>
  </sheetData>
  <printOptions horizontalCentered="1"/>
  <pageMargins left="0.74" right="0.32" top="0.78740157480314998" bottom="0.2" header="0.31496062992126" footer="0.31496062992126"/>
  <pageSetup paperSize="9" scale="80" fitToHeight="7" orientation="portrait" r:id="rId1"/>
  <rowBreaks count="3" manualBreakCount="3">
    <brk id="36" max="16383" man="1"/>
    <brk id="93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CE1</vt:lpstr>
      <vt:lpstr>CE2</vt:lpstr>
      <vt:lpstr>CF</vt:lpstr>
      <vt:lpstr>BS!Print_Area</vt:lpstr>
      <vt:lpstr>'CE1'!Print_Area</vt:lpstr>
      <vt:lpstr>'CE2'!Print_Area</vt:lpstr>
      <vt:lpstr>CF!Print_Area</vt:lpstr>
      <vt:lpstr>PL!Print_Area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Suphap</cp:lastModifiedBy>
  <cp:lastPrinted>2021-05-12T11:25:45Z</cp:lastPrinted>
  <dcterms:created xsi:type="dcterms:W3CDTF">2010-01-22T05:36:11Z</dcterms:created>
  <dcterms:modified xsi:type="dcterms:W3CDTF">2021-05-12T11:43:04Z</dcterms:modified>
</cp:coreProperties>
</file>